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unzi\Desktop\Doc per Compliance\CV per incarichi da marzo2019_rev\"/>
    </mc:Choice>
  </mc:AlternateContent>
  <workbookProtection workbookAlgorithmName="SHA-512" workbookHashValue="dgBcWABUDYGnZiA20fH6FwZGHVR0/eOqWCh4YJtumL5p9XmFtOY9JTB3pvEyzqh80SMx0zFBrUtrF2XR5SXVvA==" workbookSaltValue="jYV1uI+bFrxSlvVssUM8uw==" workbookSpinCount="100000" lockStructure="1"/>
  <bookViews>
    <workbookView xWindow="0" yWindow="0" windowWidth="28800" windowHeight="12140" tabRatio="710"/>
  </bookViews>
  <sheets>
    <sheet name="ANAGRAFICA" sheetId="2" r:id="rId1"/>
    <sheet name="A. CURSUS STUDIORUM" sheetId="3" r:id="rId2"/>
    <sheet name="B. ESP. PROFESSIONALI" sheetId="4" r:id="rId3"/>
    <sheet name="C. ESP. VALUTAZIONE" sheetId="5" r:id="rId4"/>
    <sheet name="MOTIVAZIONI" sheetId="6" r:id="rId5"/>
    <sheet name="ELENCHI" sheetId="7" state="hidden" r:id="rId6"/>
    <sheet name="DATI" sheetId="8" state="hidden"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PROFESSIONALI'!$D$27</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PROFESSIONALI'!$D$28</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62913"/>
</workbook>
</file>

<file path=xl/calcChain.xml><?xml version="1.0" encoding="utf-8"?>
<calcChain xmlns="http://schemas.openxmlformats.org/spreadsheetml/2006/main">
  <c r="FT2" i="8" l="1"/>
  <c r="FI2" i="8"/>
  <c r="EX2" i="8"/>
  <c r="EM2" i="8"/>
  <c r="EB2" i="8"/>
  <c r="DQ2" i="8"/>
  <c r="DF2" i="8"/>
  <c r="CU2" i="8"/>
  <c r="CJ2" i="8"/>
  <c r="BY2" i="8"/>
  <c r="FS2" i="8"/>
  <c r="FH2" i="8"/>
  <c r="EW2" i="8"/>
  <c r="EL2" i="8"/>
  <c r="EA2" i="8"/>
  <c r="DP2" i="8"/>
  <c r="DE2" i="8"/>
  <c r="CT2" i="8"/>
  <c r="CI2" i="8"/>
  <c r="BX2" i="8"/>
  <c r="GX2" i="8"/>
  <c r="GW2" i="8"/>
  <c r="GV2" i="8"/>
  <c r="GU2" i="8"/>
  <c r="GT2" i="8"/>
  <c r="GS2" i="8"/>
  <c r="GR2" i="8"/>
  <c r="GQ2" i="8"/>
  <c r="GP2" i="8"/>
  <c r="GO2" i="8"/>
  <c r="GN2" i="8"/>
  <c r="GM2" i="8"/>
  <c r="GL2" i="8"/>
  <c r="GK2" i="8"/>
  <c r="GJ2" i="8"/>
  <c r="GI2" i="8"/>
  <c r="GH2" i="8"/>
  <c r="GG2" i="8"/>
  <c r="GF2" i="8"/>
  <c r="GE2" i="8"/>
  <c r="GD2" i="8"/>
  <c r="GC2" i="8"/>
  <c r="GB2" i="8"/>
  <c r="GA2" i="8"/>
  <c r="FZ2" i="8"/>
  <c r="FY2" i="8"/>
  <c r="FX2" i="8"/>
  <c r="FW2" i="8"/>
  <c r="FV2" i="8"/>
  <c r="FU2" i="8"/>
  <c r="FR2" i="8"/>
  <c r="FQ2" i="8"/>
  <c r="FP2" i="8"/>
  <c r="FO2" i="8"/>
  <c r="FN2" i="8"/>
  <c r="FM2" i="8"/>
  <c r="FL2" i="8"/>
  <c r="FK2" i="8"/>
  <c r="FJ2" i="8"/>
  <c r="FG2" i="8"/>
  <c r="FF2" i="8"/>
  <c r="FE2" i="8"/>
  <c r="FD2" i="8"/>
  <c r="FC2" i="8"/>
  <c r="FB2" i="8"/>
  <c r="FA2" i="8"/>
  <c r="EZ2" i="8"/>
  <c r="EY2" i="8"/>
  <c r="EV2" i="8"/>
  <c r="EU2" i="8"/>
  <c r="ET2" i="8"/>
  <c r="ES2" i="8"/>
  <c r="ER2" i="8"/>
  <c r="EQ2" i="8"/>
  <c r="EP2" i="8"/>
  <c r="EO2" i="8"/>
  <c r="EN2" i="8"/>
  <c r="EK2" i="8"/>
  <c r="EJ2" i="8"/>
  <c r="EI2" i="8"/>
  <c r="EH2" i="8"/>
  <c r="EG2" i="8"/>
  <c r="EF2" i="8"/>
  <c r="EE2" i="8"/>
  <c r="ED2" i="8"/>
  <c r="EC2" i="8"/>
  <c r="DZ2" i="8"/>
  <c r="DY2" i="8"/>
  <c r="DX2" i="8"/>
  <c r="DW2" i="8"/>
  <c r="DV2" i="8"/>
  <c r="DU2" i="8"/>
  <c r="DT2" i="8"/>
  <c r="DS2" i="8"/>
  <c r="DR2" i="8"/>
  <c r="DO2" i="8"/>
  <c r="DN2" i="8"/>
  <c r="DM2" i="8"/>
  <c r="DL2" i="8"/>
  <c r="DK2" i="8"/>
  <c r="DJ2" i="8"/>
  <c r="DI2" i="8"/>
  <c r="DH2" i="8"/>
  <c r="DG2" i="8"/>
  <c r="DD2" i="8"/>
  <c r="DC2" i="8"/>
  <c r="DB2" i="8"/>
  <c r="DA2" i="8"/>
  <c r="CZ2" i="8"/>
  <c r="CY2" i="8"/>
  <c r="CX2" i="8"/>
  <c r="CW2" i="8"/>
  <c r="CV2" i="8"/>
  <c r="CS2" i="8"/>
  <c r="CR2" i="8"/>
  <c r="CQ2" i="8"/>
  <c r="CP2" i="8"/>
  <c r="CO2" i="8"/>
  <c r="CN2" i="8"/>
  <c r="CM2" i="8"/>
  <c r="CL2" i="8"/>
  <c r="CK2" i="8"/>
  <c r="CH2" i="8"/>
  <c r="CG2" i="8"/>
  <c r="CF2" i="8"/>
  <c r="CE2" i="8"/>
  <c r="CD2" i="8"/>
  <c r="CC2" i="8"/>
  <c r="CB2" i="8"/>
  <c r="CA2" i="8"/>
  <c r="BZ2" i="8"/>
  <c r="BW2" i="8"/>
  <c r="BV2" i="8"/>
  <c r="BU2" i="8"/>
  <c r="BT2" i="8"/>
  <c r="BS2" i="8"/>
  <c r="BQ2" i="8"/>
  <c r="BR2" i="8"/>
  <c r="BP2" i="8"/>
  <c r="BO2" i="8"/>
  <c r="BN2" i="8"/>
  <c r="BM2" i="8"/>
  <c r="BL2" i="8"/>
  <c r="BK2" i="8"/>
  <c r="BJ2" i="8"/>
  <c r="BI2" i="8"/>
  <c r="BH2" i="8"/>
  <c r="BG2" i="8"/>
  <c r="BF2" i="8"/>
  <c r="BE2" i="8"/>
  <c r="BD2" i="8"/>
  <c r="BC2" i="8"/>
  <c r="BB2" i="8"/>
  <c r="BA2" i="8"/>
  <c r="AZ2" i="8"/>
  <c r="AY2" i="8"/>
  <c r="AX2" i="8"/>
  <c r="AW2" i="8"/>
  <c r="AV2" i="8"/>
  <c r="AU2" i="8"/>
  <c r="AT2" i="8"/>
  <c r="AS2" i="8"/>
  <c r="AR2" i="8"/>
  <c r="AQ2" i="8"/>
  <c r="AO2" i="8"/>
  <c r="AP2" i="8"/>
  <c r="AN2" i="8"/>
  <c r="AM2" i="8"/>
  <c r="AL2" i="8"/>
  <c r="AK2" i="8"/>
  <c r="AJ2" i="8"/>
  <c r="AH2" i="8"/>
  <c r="AG2" i="8"/>
  <c r="AF2" i="8"/>
  <c r="AI2" i="8"/>
  <c r="AE2" i="8"/>
  <c r="AD2" i="8"/>
  <c r="AC2" i="8"/>
  <c r="AB2" i="8"/>
  <c r="AA2" i="8"/>
  <c r="Z2" i="8"/>
  <c r="Y2" i="8"/>
  <c r="X2" i="8"/>
  <c r="W2" i="8"/>
  <c r="V2" i="8"/>
  <c r="U2" i="8"/>
  <c r="T2" i="8"/>
  <c r="S2" i="8"/>
  <c r="R2" i="8"/>
  <c r="Q2" i="8"/>
  <c r="P2" i="8"/>
  <c r="O2" i="8"/>
  <c r="M2" i="8"/>
  <c r="N2" i="8"/>
  <c r="L2" i="8"/>
  <c r="K2" i="8"/>
  <c r="I2" i="8"/>
  <c r="J2" i="8"/>
  <c r="H2" i="8"/>
  <c r="G2" i="8"/>
  <c r="F2" i="8"/>
  <c r="E2" i="8"/>
  <c r="D2" i="8"/>
  <c r="C2" i="8"/>
  <c r="B2" i="8"/>
  <c r="A2" i="8"/>
  <c r="D42" i="6"/>
  <c r="D14" i="6"/>
  <c r="D41" i="6"/>
  <c r="D40" i="6"/>
  <c r="D39" i="6"/>
  <c r="D61" i="6"/>
  <c r="D60" i="6"/>
  <c r="D59" i="6"/>
  <c r="D58" i="6"/>
  <c r="D57" i="6"/>
  <c r="D56" i="6"/>
  <c r="D55" i="6"/>
  <c r="D54" i="6"/>
  <c r="D53" i="6"/>
  <c r="D52" i="6"/>
  <c r="D47" i="6"/>
  <c r="D46" i="6"/>
  <c r="D45" i="6"/>
  <c r="D44" i="6"/>
  <c r="D33" i="6"/>
  <c r="D32" i="6"/>
  <c r="D31" i="6"/>
  <c r="D30" i="6"/>
  <c r="D29" i="6"/>
  <c r="D28" i="6"/>
  <c r="D27" i="6"/>
  <c r="D26" i="6"/>
  <c r="D25" i="6"/>
  <c r="D24" i="6"/>
  <c r="D19" i="6" l="1"/>
  <c r="D18" i="6"/>
  <c r="D17" i="6"/>
  <c r="D16" i="6"/>
  <c r="D13" i="6"/>
  <c r="D12" i="6"/>
  <c r="D11" i="6"/>
  <c r="D4" i="6" l="1"/>
  <c r="D3" i="6"/>
  <c r="D2" i="6"/>
  <c r="D1" i="6"/>
  <c r="D4" i="5"/>
  <c r="D3" i="5"/>
  <c r="D2" i="5"/>
  <c r="D1" i="5"/>
  <c r="D4" i="4"/>
  <c r="D3" i="4"/>
  <c r="D2" i="4"/>
  <c r="D1" i="4"/>
  <c r="D4" i="3"/>
  <c r="D3" i="3"/>
  <c r="D2" i="3"/>
  <c r="D1" i="3"/>
  <c r="D7" i="2" l="1"/>
  <c r="D7" i="6" l="1"/>
  <c r="D7" i="5"/>
  <c r="D7" i="4"/>
  <c r="D7" i="3"/>
</calcChain>
</file>

<file path=xl/comments1.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Indicare il proprio nome</t>
        </r>
      </text>
    </comment>
    <comment ref="D12" authorId="0" shapeId="0">
      <text>
        <r>
          <rPr>
            <sz val="9"/>
            <color indexed="81"/>
            <rFont val="Tahoma"/>
            <family val="2"/>
          </rPr>
          <t>Indicare il proprio cognome</t>
        </r>
      </text>
    </comment>
    <comment ref="D13" authorId="0" shapeId="0">
      <text>
        <r>
          <rPr>
            <sz val="9"/>
            <color indexed="81"/>
            <rFont val="Tahoma"/>
            <family val="2"/>
          </rPr>
          <t>Utilizzare la tendina per selezionare il proprio sesso</t>
        </r>
      </text>
    </comment>
    <comment ref="D15" authorId="0" shapeId="0">
      <text>
        <r>
          <rPr>
            <sz val="9"/>
            <color indexed="81"/>
            <rFont val="Tahoma"/>
            <family val="2"/>
          </rPr>
          <t>Indicare lo Stato in cui si è nati</t>
        </r>
      </text>
    </comment>
    <comment ref="D16" authorId="0" shapeId="0">
      <text>
        <r>
          <rPr>
            <sz val="9"/>
            <color indexed="81"/>
            <rFont val="Tahoma"/>
            <family val="2"/>
          </rPr>
          <t>Indicare il comune in cui si è nati</t>
        </r>
      </text>
    </comment>
    <comment ref="D17" authorId="0" shapeId="0">
      <text>
        <r>
          <rPr>
            <sz val="9"/>
            <color indexed="81"/>
            <rFont val="Tahoma"/>
            <family val="2"/>
          </rPr>
          <t>Indicare la provincia in cui si è nati (per Stati esteri indicare "EE")</t>
        </r>
      </text>
    </comment>
    <comment ref="D18" authorId="0" shapeId="0">
      <text>
        <r>
          <rPr>
            <sz val="9"/>
            <color indexed="81"/>
            <rFont val="Tahoma"/>
            <family val="2"/>
          </rPr>
          <t xml:space="preserve">Indicare la data di nascita utilizzando il formato </t>
        </r>
        <r>
          <rPr>
            <b/>
            <sz val="9"/>
            <color indexed="81"/>
            <rFont val="Tahoma"/>
            <family val="2"/>
          </rPr>
          <t>gg/mm/aaaa</t>
        </r>
      </text>
    </comment>
    <comment ref="D20" authorId="0" shapeId="0">
      <text>
        <r>
          <rPr>
            <sz val="9"/>
            <color indexed="81"/>
            <rFont val="Tahoma"/>
            <family val="2"/>
          </rPr>
          <t>Indicare l'indirizzo in cui si risiede</t>
        </r>
      </text>
    </comment>
    <comment ref="D21" authorId="0" shapeId="0">
      <text>
        <r>
          <rPr>
            <sz val="9"/>
            <color indexed="81"/>
            <rFont val="Tahoma"/>
            <family val="2"/>
          </rPr>
          <t>Indicare il comune in cui si risiede</t>
        </r>
      </text>
    </comment>
    <comment ref="D22" authorId="0" shapeId="0">
      <text>
        <r>
          <rPr>
            <sz val="9"/>
            <color indexed="81"/>
            <rFont val="Tahoma"/>
            <family val="2"/>
          </rPr>
          <t>Indicare il CAP del comune in cui si risiede</t>
        </r>
      </text>
    </comment>
    <comment ref="D23" authorId="0" shapeId="0">
      <text>
        <r>
          <rPr>
            <sz val="9"/>
            <color indexed="81"/>
            <rFont val="Tahoma"/>
            <family val="2"/>
          </rPr>
          <t>Indicare la provincia in cui si risiede (per Stati esteri indicare "EE")</t>
        </r>
      </text>
    </comment>
    <comment ref="D25" authorId="0" shapeId="0">
      <text>
        <r>
          <rPr>
            <sz val="9"/>
            <color indexed="81"/>
            <rFont val="Tahoma"/>
            <family val="2"/>
          </rPr>
          <t>Indicare solo se diverso da quello di residenza</t>
        </r>
      </text>
    </comment>
    <comment ref="D26" authorId="0" shapeId="0">
      <text>
        <r>
          <rPr>
            <sz val="9"/>
            <color indexed="81"/>
            <rFont val="Tahoma"/>
            <family val="2"/>
          </rPr>
          <t>Indicare solo se diverso da quello di residenza</t>
        </r>
      </text>
    </comment>
    <comment ref="D27" authorId="0" shapeId="0">
      <text>
        <r>
          <rPr>
            <sz val="9"/>
            <color indexed="81"/>
            <rFont val="Tahoma"/>
            <family val="2"/>
          </rPr>
          <t>Indicare solo se diverso da quello di residenza</t>
        </r>
      </text>
    </comment>
    <comment ref="D28" authorId="0" shapeId="0">
      <text>
        <r>
          <rPr>
            <sz val="9"/>
            <color indexed="81"/>
            <rFont val="Tahoma"/>
            <family val="2"/>
          </rPr>
          <t>Indicare solo se diversa da quella di residenza</t>
        </r>
      </text>
    </comment>
    <comment ref="D30" authorId="0" shapeId="0">
      <text>
        <r>
          <rPr>
            <sz val="9"/>
            <color indexed="81"/>
            <rFont val="Tahoma"/>
            <family val="2"/>
          </rPr>
          <t>Indicare il proprio codice fiscale personale</t>
        </r>
      </text>
    </comment>
    <comment ref="D31" authorId="0" shapeId="0">
      <text>
        <r>
          <rPr>
            <sz val="9"/>
            <color indexed="81"/>
            <rFont val="Tahoma"/>
            <family val="2"/>
          </rPr>
          <t>Indicare la propria partita IVA, che deve essere attiva al momento della presentazione della domanda</t>
        </r>
      </text>
    </comment>
    <comment ref="D32" authorId="0" shapeId="0">
      <text>
        <r>
          <rPr>
            <sz val="9"/>
            <color indexed="81"/>
            <rFont val="Tahoma"/>
            <family val="2"/>
          </rPr>
          <t>Se nella cella precedente si è indicata la partita IVA di ditte individuali, studi professionali associati o società tra professionisti, indicarne la denominazione</t>
        </r>
      </text>
    </comment>
    <comment ref="D34" authorId="0" shapeId="0">
      <text>
        <r>
          <rPr>
            <sz val="9"/>
            <color indexed="81"/>
            <rFont val="Tahoma"/>
            <family val="2"/>
          </rPr>
          <t>Indicare il proprio numero di telefono</t>
        </r>
      </text>
    </comment>
    <comment ref="D35" authorId="0" shapeId="0">
      <text>
        <r>
          <rPr>
            <sz val="9"/>
            <color indexed="81"/>
            <rFont val="Tahoma"/>
            <family val="2"/>
          </rPr>
          <t>Indicare il proprio numero di cellulare</t>
        </r>
      </text>
    </comment>
    <comment ref="D36" authorId="0" shapeId="0">
      <text>
        <r>
          <rPr>
            <sz val="9"/>
            <color indexed="81"/>
            <rFont val="Tahoma"/>
            <family val="2"/>
          </rPr>
          <t>Indicare - se disponibile - il proprio numero di fax</t>
        </r>
      </text>
    </comment>
    <comment ref="D37" authorId="0" shapeId="0">
      <text>
        <r>
          <rPr>
            <sz val="9"/>
            <color indexed="81"/>
            <rFont val="Tahoma"/>
            <family val="2"/>
          </rPr>
          <t>Indicare il proprio indirizzo di posta elettronica</t>
        </r>
      </text>
    </comment>
    <comment ref="D38" authorId="0" shapeId="0">
      <text>
        <r>
          <rPr>
            <sz val="9"/>
            <color indexed="81"/>
            <rFont val="Tahoma"/>
            <family val="2"/>
          </rPr>
          <t>Indicare il proprio indirizzo di Posta Elettronica Certificata (PEC)</t>
        </r>
      </text>
    </comment>
    <comment ref="D42" authorId="0" shapeId="0">
      <text>
        <r>
          <rPr>
            <sz val="9"/>
            <color indexed="81"/>
            <rFont val="Tahoma"/>
            <family val="2"/>
          </rPr>
          <t>Indicare la propria lingua madre</t>
        </r>
      </text>
    </comment>
    <comment ref="D43" authorId="0" shapeId="0">
      <text>
        <r>
          <rPr>
            <sz val="9"/>
            <color indexed="81"/>
            <rFont val="Tahoma"/>
            <family val="2"/>
          </rPr>
          <t>Indicare - se conosciuta - una prima lingua straniera</t>
        </r>
      </text>
    </comment>
    <comment ref="D44" authorId="0" shapeId="0">
      <text>
        <r>
          <rPr>
            <sz val="9"/>
            <color indexed="81"/>
            <rFont val="Tahoma"/>
            <family val="2"/>
          </rPr>
          <t>Utilizzare la tendina per selezionare il livello di conoscenza della lingua eventualmente indicata nella cella precedente</t>
        </r>
      </text>
    </comment>
    <comment ref="D45" authorId="0" shapeId="0">
      <text>
        <r>
          <rPr>
            <sz val="9"/>
            <color indexed="81"/>
            <rFont val="Tahoma"/>
            <family val="2"/>
          </rPr>
          <t>Indicare - se conosciuta - una seconda lingua straniera</t>
        </r>
      </text>
    </comment>
    <comment ref="D46" authorId="0" shapeId="0">
      <text>
        <r>
          <rPr>
            <sz val="9"/>
            <color indexed="81"/>
            <rFont val="Tahoma"/>
            <family val="2"/>
          </rPr>
          <t>Utilizzare la tendina per selezionare il livello di conoscenza della lingua eventualmente indicata nella cella precedente</t>
        </r>
      </text>
    </comment>
    <comment ref="D47" authorId="0" shapeId="0">
      <text>
        <r>
          <rPr>
            <sz val="9"/>
            <color indexed="81"/>
            <rFont val="Tahoma"/>
            <family val="2"/>
          </rPr>
          <t>Indicare - se conosciuta - una terza lingua straniera</t>
        </r>
      </text>
    </comment>
    <comment ref="D48" authorId="0" shapeId="0">
      <text>
        <r>
          <rPr>
            <sz val="9"/>
            <color indexed="81"/>
            <rFont val="Tahoma"/>
            <family val="2"/>
          </rPr>
          <t>Utilizzare la tendina per selezionare il livello di conoscenza della lingua eventualmente indicata nella cella precedente</t>
        </r>
      </text>
    </comment>
    <comment ref="D53" authorId="0" shapeId="0">
      <text>
        <r>
          <rPr>
            <sz val="9"/>
            <color indexed="81"/>
            <rFont val="Tahoma"/>
            <family val="2"/>
          </rPr>
          <t>Utilizzare la tendina per selezionare la macro-area principale per cui ci si candida</t>
        </r>
      </text>
    </comment>
    <comment ref="D54" authorId="0" shapeId="0">
      <text>
        <r>
          <rPr>
            <sz val="9"/>
            <color indexed="81"/>
            <rFont val="Tahoma"/>
            <family val="2"/>
          </rPr>
          <t>Utilizzare la tendina per selezionare, nell'ambito della macro-area principale scelta, la sotto-area principale per cui ci si candida</t>
        </r>
      </text>
    </comment>
    <comment ref="D55" authorId="0" shapeId="0">
      <text>
        <r>
          <rPr>
            <sz val="9"/>
            <color indexed="81"/>
            <rFont val="Tahoma"/>
            <family val="2"/>
          </rPr>
          <t>Utilizzare la tendina per selezionare, nell'ambito della macro-area principale scelta, la sotto-area principale per cui ci si candida</t>
        </r>
      </text>
    </comment>
    <comment ref="D56" authorId="0" shapeId="0">
      <text>
        <r>
          <rPr>
            <sz val="9"/>
            <color indexed="81"/>
            <rFont val="Tahoma"/>
            <family val="2"/>
          </rPr>
          <t>Utilizzare la tendina per selezionare, nell'ambito della macro-area principale scelta, la sotto-area principale per cui ci si candida</t>
        </r>
      </text>
    </comment>
    <comment ref="D58" authorId="0" shapeId="0">
      <text>
        <r>
          <rPr>
            <sz val="9"/>
            <color indexed="81"/>
            <rFont val="Tahoma"/>
            <family val="2"/>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text>
        <r>
          <rPr>
            <sz val="9"/>
            <color indexed="81"/>
            <rFont val="Tahoma"/>
            <family val="2"/>
          </rPr>
          <t>Utilizzare la tendina per selezionare, nell'ambito della macro-area secondaria scelta, la sotto-area principale per cui ci si candida</t>
        </r>
      </text>
    </comment>
    <comment ref="D60" authorId="0" shapeId="0">
      <text>
        <r>
          <rPr>
            <sz val="9"/>
            <color indexed="81"/>
            <rFont val="Tahoma"/>
            <family val="2"/>
          </rPr>
          <t>Se si vuole, utilizzare la tendina per selezionare, nell'ambito della macro-area secondaria scelta, la sotto-area secondaria per cui ci si candida</t>
        </r>
      </text>
    </comment>
    <comment ref="D61" authorId="0" shapeId="0">
      <text>
        <r>
          <rPr>
            <sz val="9"/>
            <color indexed="81"/>
            <rFont val="Tahoma"/>
            <family val="2"/>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1" authorId="1" shapeId="0">
      <text>
        <r>
          <rPr>
            <sz val="9"/>
            <color indexed="81"/>
            <rFont val="Tahoma"/>
            <family val="2"/>
          </rPr>
          <t>Utilizzare la tendina per selezionare il tipo di laurea conseguita</t>
        </r>
      </text>
    </comment>
    <comment ref="D12" authorId="1" shapeId="0">
      <text>
        <r>
          <rPr>
            <sz val="9"/>
            <color indexed="81"/>
            <rFont val="Tahoma"/>
            <family val="2"/>
          </rPr>
          <t>Indicare la materia in cui si è conseguita la laurea (p.e. Ingegneria Meccanica)</t>
        </r>
      </text>
    </comment>
    <comment ref="D13" authorId="1" shapeId="0">
      <text>
        <r>
          <rPr>
            <sz val="9"/>
            <color indexed="81"/>
            <rFont val="Tahoma"/>
            <family val="2"/>
          </rPr>
          <t>Indicare l'anno di conseguimento della laurea</t>
        </r>
      </text>
    </comment>
    <comment ref="D14" authorId="1" shapeId="0">
      <text>
        <r>
          <rPr>
            <sz val="9"/>
            <color indexed="81"/>
            <rFont val="Tahoma"/>
            <family val="2"/>
          </rPr>
          <t>Indicare l'Ateneo presso cui si è conseguita la laurea (p.e. Università degli Studi di Milano)</t>
        </r>
      </text>
    </comment>
    <comment ref="D15" authorId="1" shapeId="0">
      <text>
        <r>
          <rPr>
            <sz val="9"/>
            <color indexed="81"/>
            <rFont val="Tahoma"/>
            <family val="2"/>
          </rPr>
          <t>Indicare il titolo della tesi di laurea</t>
        </r>
      </text>
    </comment>
    <comment ref="D16" authorId="1" shapeId="0">
      <text>
        <r>
          <rPr>
            <sz val="9"/>
            <color indexed="81"/>
            <rFont val="Tahoma"/>
            <family val="2"/>
          </rPr>
          <t>Indicare il voto conseguito dando evidenza anche al punteggio massimo conseguibile (p.e. 105/110 o 110/110 e lode)</t>
        </r>
      </text>
    </comment>
    <comment ref="D18" authorId="1" shapeId="0">
      <text>
        <r>
          <rPr>
            <sz val="9"/>
            <color indexed="81"/>
            <rFont val="Tahoma"/>
            <family val="2"/>
          </rPr>
          <t>Qualora la laurea conseguita sia di tipo "Specialistico", indicare la materia in cui si è conseguita la laurea di primo livello</t>
        </r>
      </text>
    </comment>
    <comment ref="D19" authorId="1" shapeId="0">
      <text>
        <r>
          <rPr>
            <sz val="9"/>
            <color indexed="81"/>
            <rFont val="Tahoma"/>
            <family val="2"/>
          </rPr>
          <t>Indicare l'anno di conseguimento della laurea di primo livello</t>
        </r>
      </text>
    </comment>
    <comment ref="D20" authorId="1" shapeId="0">
      <text>
        <r>
          <rPr>
            <sz val="9"/>
            <color indexed="81"/>
            <rFont val="Tahoma"/>
            <family val="2"/>
          </rPr>
          <t>Indicare l'Ateneo presso cui si è conseguita la laurea di primo livello (p.e. Università degli Studi di Milano)</t>
        </r>
      </text>
    </comment>
    <comment ref="D21" authorId="1" shapeId="0">
      <text>
        <r>
          <rPr>
            <sz val="9"/>
            <color indexed="81"/>
            <rFont val="Tahoma"/>
            <family val="2"/>
          </rPr>
          <t>Indicare il titolo della tesi di laurea di primo livello</t>
        </r>
      </text>
    </comment>
    <comment ref="D23" authorId="1" shapeId="0">
      <text>
        <r>
          <rPr>
            <sz val="9"/>
            <color indexed="81"/>
            <rFont val="Tahoma"/>
            <family val="2"/>
          </rPr>
          <t>Utilizzare la tendina per selezionare il tipo di laurea conseguita</t>
        </r>
      </text>
    </comment>
    <comment ref="D24" authorId="1" shapeId="0">
      <text>
        <r>
          <rPr>
            <sz val="9"/>
            <color indexed="81"/>
            <rFont val="Tahoma"/>
            <family val="2"/>
          </rPr>
          <t>Indicare la materia in cui si è conseguita la laurea (p.e. Ingegneria Meccanica)</t>
        </r>
      </text>
    </comment>
    <comment ref="D25" authorId="1" shapeId="0">
      <text>
        <r>
          <rPr>
            <sz val="9"/>
            <color indexed="81"/>
            <rFont val="Tahoma"/>
            <family val="2"/>
          </rPr>
          <t>Indicare l'anno di conseguimento della laurea</t>
        </r>
      </text>
    </comment>
    <comment ref="D26" authorId="1" shapeId="0">
      <text>
        <r>
          <rPr>
            <sz val="9"/>
            <color indexed="81"/>
            <rFont val="Tahoma"/>
            <family val="2"/>
          </rPr>
          <t>Indicare l'Ateneo presso cui si è conseguita la laurea (p.e. Università degli Studi di Milano)</t>
        </r>
      </text>
    </comment>
    <comment ref="D27" authorId="1" shapeId="0">
      <text>
        <r>
          <rPr>
            <sz val="9"/>
            <color indexed="81"/>
            <rFont val="Tahoma"/>
            <family val="2"/>
          </rPr>
          <t>Indicare il titolo della tesi di laurea</t>
        </r>
      </text>
    </comment>
    <comment ref="D28" authorId="1" shapeId="0">
      <text>
        <r>
          <rPr>
            <sz val="9"/>
            <color indexed="81"/>
            <rFont val="Tahoma"/>
            <family val="2"/>
          </rPr>
          <t>Indicare il voto conseguito dando evidenza anche al punteggio massimo conseguibile (p.e. 105/110 o 110/110 e lode)</t>
        </r>
      </text>
    </comment>
    <comment ref="D30" authorId="1" shapeId="0">
      <text>
        <r>
          <rPr>
            <sz val="9"/>
            <color indexed="81"/>
            <rFont val="Tahoma"/>
            <family val="2"/>
          </rPr>
          <t>Qualora la laurea conseguita sia di tipo "Specialistico", indicare la materia in cui si è conseguita la laurea di primo livello</t>
        </r>
      </text>
    </comment>
    <comment ref="D31" authorId="1" shapeId="0">
      <text>
        <r>
          <rPr>
            <sz val="9"/>
            <color indexed="81"/>
            <rFont val="Tahoma"/>
            <family val="2"/>
          </rPr>
          <t>Indicare l'anno di conseguimento della laurea di primo livello</t>
        </r>
      </text>
    </comment>
    <comment ref="D32" authorId="1" shapeId="0">
      <text>
        <r>
          <rPr>
            <sz val="9"/>
            <color indexed="81"/>
            <rFont val="Tahoma"/>
            <family val="2"/>
          </rPr>
          <t>Indicare l'Ateneo presso cui si è conseguita la laurea di primo livello (p.e. Università degli Studi di Milano)</t>
        </r>
      </text>
    </comment>
    <comment ref="D33" authorId="1" shapeId="0">
      <text>
        <r>
          <rPr>
            <sz val="9"/>
            <color indexed="81"/>
            <rFont val="Tahoma"/>
            <family val="2"/>
          </rPr>
          <t>Indicare il titolo della tesi di laurea di primo livello</t>
        </r>
      </text>
    </comment>
    <comment ref="D37" authorId="1" shapeId="0">
      <text>
        <r>
          <rPr>
            <sz val="9"/>
            <color indexed="81"/>
            <rFont val="Tahoma"/>
            <family val="2"/>
          </rPr>
          <t>Indicare la materia dell'eventuale dottorato conseguito (p.e. Ingegneria Meccanica)</t>
        </r>
      </text>
    </comment>
    <comment ref="D38" authorId="1" shapeId="0">
      <text>
        <r>
          <rPr>
            <sz val="9"/>
            <color indexed="81"/>
            <rFont val="Tahoma"/>
            <family val="2"/>
          </rPr>
          <t>Indicare l'anno di conseguimento dell'eventuale dottorato</t>
        </r>
      </text>
    </comment>
    <comment ref="D39" authorId="1" shapeId="0">
      <text>
        <r>
          <rPr>
            <sz val="9"/>
            <color indexed="81"/>
            <rFont val="Tahoma"/>
            <family val="2"/>
          </rPr>
          <t>Indicare l'Ateneo presso cui si è conseguito l'eventuale dottorato (p.e. Università degli Studi di Milano)</t>
        </r>
      </text>
    </comment>
    <comment ref="D40" authorId="1" shapeId="0">
      <text>
        <r>
          <rPr>
            <sz val="9"/>
            <color indexed="81"/>
            <rFont val="Tahoma"/>
            <family val="2"/>
          </rPr>
          <t>Indicare il titolo dell'eventuale tesi di dottorato</t>
        </r>
      </text>
    </comment>
    <comment ref="D41" authorId="1" shapeId="0">
      <text>
        <r>
          <rPr>
            <sz val="9"/>
            <color indexed="81"/>
            <rFont val="Tahoma"/>
            <family val="2"/>
          </rPr>
          <t>Indicare il voto conseguito dando evidenza anche al punteggio massimo conseguibile (p.e. 105/110 o 110/110 e lode)</t>
        </r>
      </text>
    </comment>
    <comment ref="D45" authorId="1" shapeId="0">
      <text>
        <r>
          <rPr>
            <sz val="9"/>
            <color indexed="81"/>
            <rFont val="Tahoma"/>
            <family val="2"/>
          </rPr>
          <t>Indicare la materia dell'eventuale master di secondo livello conseguito (p.e. MBA)</t>
        </r>
      </text>
    </comment>
    <comment ref="D46" authorId="1" shapeId="0">
      <text>
        <r>
          <rPr>
            <sz val="9"/>
            <color indexed="81"/>
            <rFont val="Tahoma"/>
            <family val="2"/>
          </rPr>
          <t>Indicare l'anno di conseguimento dell'eventuale master di secondo livello</t>
        </r>
      </text>
    </comment>
    <comment ref="D47" authorId="1" shapeId="0">
      <text>
        <r>
          <rPr>
            <sz val="9"/>
            <color indexed="81"/>
            <rFont val="Tahoma"/>
            <family val="2"/>
          </rPr>
          <t>Indicare l'Ateneo presso cui si è conseguito l'eventuale master di secondo livello (p.e. Università Bocconi)</t>
        </r>
      </text>
    </comment>
    <comment ref="D48" authorId="1" shapeId="0">
      <text>
        <r>
          <rPr>
            <sz val="9"/>
            <color indexed="81"/>
            <rFont val="Tahoma"/>
            <family val="2"/>
          </rPr>
          <t>Indicare il titolo dell'eventuale tesi di master di secondo livello</t>
        </r>
      </text>
    </comment>
    <comment ref="D49" authorId="1" shapeId="0">
      <text>
        <r>
          <rPr>
            <sz val="9"/>
            <color indexed="81"/>
            <rFont val="Tahoma"/>
            <family val="2"/>
          </rPr>
          <t>Indicare il voto conseguito dando evidenza anche al punteggio massimo conseguibile (p.e. 105/110 o 110/110 e lode)</t>
        </r>
      </text>
    </comment>
  </commentList>
</comments>
</file>

<file path=xl/comments3.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4" authorId="0" shapeId="0">
      <text>
        <r>
          <rPr>
            <sz val="9"/>
            <color indexed="81"/>
            <rFont val="Tahoma"/>
            <family val="2"/>
          </rPr>
          <t>Indicare la denominazione del datore di lavoro/cliente</t>
        </r>
      </text>
    </comment>
    <comment ref="D15" authorId="0" shapeId="0">
      <text>
        <r>
          <rPr>
            <sz val="9"/>
            <color indexed="81"/>
            <rFont val="Tahoma"/>
            <family val="2"/>
          </rPr>
          <t>Indicare il comune in cui ha sede il datore di lavoro/cliente. In caso di sedi multiple indicare quella presso la quale si è operato/si opera</t>
        </r>
      </text>
    </comment>
    <comment ref="D16" authorId="0" shapeId="0">
      <text>
        <r>
          <rPr>
            <sz val="9"/>
            <color indexed="81"/>
            <rFont val="Tahoma"/>
            <family val="2"/>
          </rPr>
          <t>Indicare la provincia in cui ha sede il datore di lavoro/cliente. In caso di sedi multiple indicare quella presso la quale si è operato/si opera</t>
        </r>
      </text>
    </comment>
    <comment ref="D17" authorId="0" shapeId="0">
      <text>
        <r>
          <rPr>
            <sz val="9"/>
            <color indexed="81"/>
            <rFont val="Tahoma"/>
            <family val="2"/>
          </rPr>
          <t>Utilizzare la tendina per selezionare il tipo e la dimensione del datore di lavoro/cliente</t>
        </r>
      </text>
    </comment>
    <comment ref="D18" authorId="0" shapeId="0">
      <text>
        <r>
          <rPr>
            <sz val="9"/>
            <color indexed="81"/>
            <rFont val="Tahoma"/>
            <family val="2"/>
          </rPr>
          <t>Indicare il settore di attività in cui opera il datore di lavoro/cliente. In caso di settori multipli indicare quello in cui si è operato/si opera</t>
        </r>
      </text>
    </comment>
    <comment ref="D1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20" authorId="0" shapeId="0">
      <text>
        <r>
          <rPr>
            <sz val="9"/>
            <color indexed="81"/>
            <rFont val="Tahoma"/>
            <family val="2"/>
          </rPr>
          <t>Utilizzare la tendina per selezionare la macro-area di riferimento</t>
        </r>
      </text>
    </comment>
    <comment ref="D21" authorId="0" shapeId="0">
      <text>
        <r>
          <rPr>
            <sz val="9"/>
            <color indexed="81"/>
            <rFont val="Tahoma"/>
            <family val="2"/>
          </rPr>
          <t>Indicare le attività svolte per il datore di lavoro/cliente</t>
        </r>
      </text>
    </comment>
    <comment ref="D22" authorId="0" shapeId="0">
      <text>
        <r>
          <rPr>
            <sz val="9"/>
            <color indexed="81"/>
            <rFont val="Tahoma"/>
            <family val="2"/>
          </rPr>
          <t>Indicare le principali responsabilità affidate dal datore di lavoro/cliente</t>
        </r>
      </text>
    </comment>
    <comment ref="D2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2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26" authorId="0" shapeId="0">
      <text>
        <r>
          <rPr>
            <sz val="9"/>
            <color indexed="81"/>
            <rFont val="Tahoma"/>
            <family val="2"/>
          </rPr>
          <t>Indicare la denominazione del datore di lavoro/cliente</t>
        </r>
      </text>
    </comment>
    <comment ref="D27" authorId="0" shapeId="0">
      <text>
        <r>
          <rPr>
            <sz val="9"/>
            <color indexed="81"/>
            <rFont val="Tahoma"/>
            <family val="2"/>
          </rPr>
          <t>Indicare il comune in cui ha sede il datore di lavoro/cliente. In caso di sedi multiple indicare quella presso la quale si è operato/si opera</t>
        </r>
      </text>
    </comment>
    <comment ref="D28" authorId="0" shapeId="0">
      <text>
        <r>
          <rPr>
            <sz val="9"/>
            <color indexed="81"/>
            <rFont val="Tahoma"/>
            <family val="2"/>
          </rPr>
          <t>Indicare la provincia in cui ha sede il datore di lavoro/cliente. In caso di sedi multiple indicare quella presso la quale si è operato/si opera</t>
        </r>
      </text>
    </comment>
    <comment ref="D29" authorId="0" shapeId="0">
      <text>
        <r>
          <rPr>
            <sz val="9"/>
            <color indexed="81"/>
            <rFont val="Tahoma"/>
            <family val="2"/>
          </rPr>
          <t>Utilizzare la tendina per selezionare il tipo e la dimensione del datore di lavoro/cliente</t>
        </r>
      </text>
    </comment>
    <comment ref="D30" authorId="0" shapeId="0">
      <text>
        <r>
          <rPr>
            <sz val="9"/>
            <color indexed="81"/>
            <rFont val="Tahoma"/>
            <family val="2"/>
          </rPr>
          <t>Indicare il settore di attività in cui opera il datore di lavoro/cliente. In caso di settori multipli indicare quello in cui si è operato/si opera</t>
        </r>
      </text>
    </comment>
    <comment ref="D3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32" authorId="0" shapeId="0">
      <text>
        <r>
          <rPr>
            <sz val="9"/>
            <color indexed="81"/>
            <rFont val="Tahoma"/>
            <family val="2"/>
          </rPr>
          <t>Utilizzare la tendina per selezionare la macro-area di riferimento</t>
        </r>
      </text>
    </comment>
    <comment ref="D33" authorId="0" shapeId="0">
      <text>
        <r>
          <rPr>
            <sz val="9"/>
            <color indexed="81"/>
            <rFont val="Tahoma"/>
            <family val="2"/>
          </rPr>
          <t>Indicare le attività svolte per il datore di lavoro/cliente</t>
        </r>
      </text>
    </comment>
    <comment ref="D34" authorId="0" shapeId="0">
      <text>
        <r>
          <rPr>
            <sz val="9"/>
            <color indexed="81"/>
            <rFont val="Tahoma"/>
            <family val="2"/>
          </rPr>
          <t>Indicare le principali responsabilità affidate dal datore di lavoro/cliente</t>
        </r>
      </text>
    </comment>
    <comment ref="D3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3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38" authorId="0" shapeId="0">
      <text>
        <r>
          <rPr>
            <sz val="9"/>
            <color indexed="81"/>
            <rFont val="Tahoma"/>
            <family val="2"/>
          </rPr>
          <t>Indicare la denominazione del datore di lavoro/cliente</t>
        </r>
      </text>
    </comment>
    <comment ref="D39" authorId="0" shapeId="0">
      <text>
        <r>
          <rPr>
            <sz val="9"/>
            <color indexed="81"/>
            <rFont val="Tahoma"/>
            <family val="2"/>
          </rPr>
          <t>Indicare il comune in cui ha sede il datore di lavoro/cliente. In caso di sedi multiple indicare quella presso la quale si è operato/si opera</t>
        </r>
      </text>
    </comment>
    <comment ref="D40" authorId="0" shapeId="0">
      <text>
        <r>
          <rPr>
            <sz val="9"/>
            <color indexed="81"/>
            <rFont val="Tahoma"/>
            <family val="2"/>
          </rPr>
          <t>Indicare la provincia in cui ha sede il datore di lavoro/cliente. In caso di sedi multiple indicare quella presso la quale si è operato/si opera</t>
        </r>
      </text>
    </comment>
    <comment ref="D41" authorId="0" shapeId="0">
      <text>
        <r>
          <rPr>
            <sz val="9"/>
            <color indexed="81"/>
            <rFont val="Tahoma"/>
            <family val="2"/>
          </rPr>
          <t>Utilizzare la tendina per selezionare il tipo e la dimensione del datore di lavoro/cliente</t>
        </r>
      </text>
    </comment>
    <comment ref="D42" authorId="0" shapeId="0">
      <text>
        <r>
          <rPr>
            <sz val="9"/>
            <color indexed="81"/>
            <rFont val="Tahoma"/>
            <family val="2"/>
          </rPr>
          <t>Indicare il settore di attività in cui opera il datore di lavoro/cliente. In caso di settori multipli indicare quello in cui si è operato/si opera</t>
        </r>
      </text>
    </comment>
    <comment ref="D4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44" authorId="0" shapeId="0">
      <text>
        <r>
          <rPr>
            <sz val="9"/>
            <color indexed="81"/>
            <rFont val="Tahoma"/>
            <family val="2"/>
          </rPr>
          <t>Utilizzare la tendina per selezionare la macro-area di riferimento</t>
        </r>
      </text>
    </comment>
    <comment ref="D45" authorId="0" shapeId="0">
      <text>
        <r>
          <rPr>
            <sz val="9"/>
            <color indexed="81"/>
            <rFont val="Tahoma"/>
            <family val="2"/>
          </rPr>
          <t>Indicare le attività svolte per il datore di lavoro/cliente</t>
        </r>
      </text>
    </comment>
    <comment ref="D46" authorId="0" shapeId="0">
      <text>
        <r>
          <rPr>
            <sz val="9"/>
            <color indexed="81"/>
            <rFont val="Tahoma"/>
            <family val="2"/>
          </rPr>
          <t>Indicare le principali responsabilità affidate dal datore di lavoro/cliente</t>
        </r>
      </text>
    </comment>
    <comment ref="D4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4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50" authorId="0" shapeId="0">
      <text>
        <r>
          <rPr>
            <sz val="9"/>
            <color indexed="81"/>
            <rFont val="Tahoma"/>
            <family val="2"/>
          </rPr>
          <t>Indicare la denominazione del datore di lavoro/cliente</t>
        </r>
      </text>
    </comment>
    <comment ref="D51" authorId="0" shapeId="0">
      <text>
        <r>
          <rPr>
            <sz val="9"/>
            <color indexed="81"/>
            <rFont val="Tahoma"/>
            <family val="2"/>
          </rPr>
          <t>Indicare il comune in cui ha sede il datore di lavoro/cliente. In caso di sedi multiple indicare quella presso la quale si è operato/si opera</t>
        </r>
      </text>
    </comment>
    <comment ref="D52" authorId="0" shapeId="0">
      <text>
        <r>
          <rPr>
            <sz val="9"/>
            <color indexed="81"/>
            <rFont val="Tahoma"/>
            <family val="2"/>
          </rPr>
          <t>Indicare la provincia in cui ha sede il datore di lavoro/cliente. In caso di sedi multiple indicare quella presso la quale si è operato/si opera</t>
        </r>
      </text>
    </comment>
    <comment ref="D53" authorId="0" shapeId="0">
      <text>
        <r>
          <rPr>
            <sz val="9"/>
            <color indexed="81"/>
            <rFont val="Tahoma"/>
            <family val="2"/>
          </rPr>
          <t>Utilizzare la tendina per selezionare il tipo e la dimensione del datore di lavoro/cliente</t>
        </r>
      </text>
    </comment>
    <comment ref="D54" authorId="0" shapeId="0">
      <text>
        <r>
          <rPr>
            <sz val="9"/>
            <color indexed="81"/>
            <rFont val="Tahoma"/>
            <family val="2"/>
          </rPr>
          <t>Indicare il settore di attività in cui opera il datore di lavoro/cliente. In caso di settori multipli indicare quello in cui si è operato/si opera</t>
        </r>
      </text>
    </comment>
    <comment ref="D5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56" authorId="0" shapeId="0">
      <text>
        <r>
          <rPr>
            <sz val="9"/>
            <color indexed="81"/>
            <rFont val="Tahoma"/>
            <family val="2"/>
          </rPr>
          <t>Utilizzare la tendina per selezionare la macro-area di riferimento</t>
        </r>
      </text>
    </comment>
    <comment ref="D57" authorId="0" shapeId="0">
      <text>
        <r>
          <rPr>
            <sz val="9"/>
            <color indexed="81"/>
            <rFont val="Tahoma"/>
            <family val="2"/>
          </rPr>
          <t>Indicare le attività svolte per il datore di lavoro/cliente</t>
        </r>
      </text>
    </comment>
    <comment ref="D58" authorId="0" shapeId="0">
      <text>
        <r>
          <rPr>
            <sz val="9"/>
            <color indexed="81"/>
            <rFont val="Tahoma"/>
            <family val="2"/>
          </rPr>
          <t>Indicare le principali responsabilità affidate dal datore di lavoro/cliente</t>
        </r>
      </text>
    </comment>
    <comment ref="D6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6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62" authorId="0" shapeId="0">
      <text>
        <r>
          <rPr>
            <sz val="9"/>
            <color indexed="81"/>
            <rFont val="Tahoma"/>
            <family val="2"/>
          </rPr>
          <t>Indicare la denominazione del datore di lavoro/cliente</t>
        </r>
      </text>
    </comment>
    <comment ref="D63" authorId="0" shapeId="0">
      <text>
        <r>
          <rPr>
            <sz val="9"/>
            <color indexed="81"/>
            <rFont val="Tahoma"/>
            <family val="2"/>
          </rPr>
          <t>Indicare il comune in cui ha sede il datore di lavoro/cliente. In caso di sedi multiple indicare quella presso la quale si è operato/si opera</t>
        </r>
      </text>
    </comment>
    <comment ref="D64" authorId="0" shapeId="0">
      <text>
        <r>
          <rPr>
            <sz val="9"/>
            <color indexed="81"/>
            <rFont val="Tahoma"/>
            <family val="2"/>
          </rPr>
          <t>Indicare la provincia in cui ha sede il datore di lavoro/cliente. In caso di sedi multiple indicare quella presso la quale si è operato/si opera</t>
        </r>
      </text>
    </comment>
    <comment ref="D65" authorId="0" shapeId="0">
      <text>
        <r>
          <rPr>
            <sz val="9"/>
            <color indexed="81"/>
            <rFont val="Tahoma"/>
            <family val="2"/>
          </rPr>
          <t>Utilizzare la tendina per selezionare il tipo e la dimensione del datore di lavoro/cliente</t>
        </r>
      </text>
    </comment>
    <comment ref="D66" authorId="0" shapeId="0">
      <text>
        <r>
          <rPr>
            <sz val="9"/>
            <color indexed="81"/>
            <rFont val="Tahoma"/>
            <family val="2"/>
          </rPr>
          <t>Indicare il settore di attività in cui opera il datore di lavoro/cliente. In caso di settori multipli indicare quello in cui si è operato/si opera</t>
        </r>
      </text>
    </comment>
    <comment ref="D6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68" authorId="0" shapeId="0">
      <text>
        <r>
          <rPr>
            <sz val="9"/>
            <color indexed="81"/>
            <rFont val="Tahoma"/>
            <family val="2"/>
          </rPr>
          <t>Utilizzare la tendina per selezionare la macro-area di riferimento</t>
        </r>
      </text>
    </comment>
    <comment ref="D69" authorId="0" shapeId="0">
      <text>
        <r>
          <rPr>
            <sz val="9"/>
            <color indexed="81"/>
            <rFont val="Tahoma"/>
            <family val="2"/>
          </rPr>
          <t>Indicare le attività svolte per il datore di lavoro/cliente</t>
        </r>
      </text>
    </comment>
    <comment ref="D70" authorId="0" shapeId="0">
      <text>
        <r>
          <rPr>
            <sz val="9"/>
            <color indexed="81"/>
            <rFont val="Tahoma"/>
            <family val="2"/>
          </rPr>
          <t>Indicare le principali responsabilità affidate dal datore di lavoro/cliente</t>
        </r>
      </text>
    </comment>
    <comment ref="D7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7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74" authorId="0" shapeId="0">
      <text>
        <r>
          <rPr>
            <sz val="9"/>
            <color indexed="81"/>
            <rFont val="Tahoma"/>
            <family val="2"/>
          </rPr>
          <t>Indicare la denominazione del datore di lavoro/cliente</t>
        </r>
      </text>
    </comment>
    <comment ref="D75" authorId="0" shapeId="0">
      <text>
        <r>
          <rPr>
            <sz val="9"/>
            <color indexed="81"/>
            <rFont val="Tahoma"/>
            <family val="2"/>
          </rPr>
          <t>Indicare il comune in cui ha sede il datore di lavoro/cliente. In caso di sedi multiple indicare quella presso la quale si è operato/si opera</t>
        </r>
      </text>
    </comment>
    <comment ref="D76" authorId="0" shapeId="0">
      <text>
        <r>
          <rPr>
            <sz val="9"/>
            <color indexed="81"/>
            <rFont val="Tahoma"/>
            <family val="2"/>
          </rPr>
          <t>Indicare la provincia in cui ha sede il datore di lavoro/cliente. In caso di sedi multiple indicare quella presso la quale si è operato/si opera</t>
        </r>
      </text>
    </comment>
    <comment ref="D77" authorId="0" shapeId="0">
      <text>
        <r>
          <rPr>
            <sz val="9"/>
            <color indexed="81"/>
            <rFont val="Tahoma"/>
            <family val="2"/>
          </rPr>
          <t>Utilizzare la tendina per selezionare il tipo e la dimensione del datore di lavoro/cliente</t>
        </r>
      </text>
    </comment>
    <comment ref="D78" authorId="0" shapeId="0">
      <text>
        <r>
          <rPr>
            <sz val="9"/>
            <color indexed="81"/>
            <rFont val="Tahoma"/>
            <family val="2"/>
          </rPr>
          <t>Indicare il settore di attività in cui opera il datore di lavoro/cliente. In caso di settori multipli indicare quello in cui si è operato/si opera</t>
        </r>
      </text>
    </comment>
    <comment ref="D7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80" authorId="0" shapeId="0">
      <text>
        <r>
          <rPr>
            <sz val="9"/>
            <color indexed="81"/>
            <rFont val="Tahoma"/>
            <family val="2"/>
          </rPr>
          <t>Utilizzare la tendina per selezionare la macro-area di riferimento</t>
        </r>
      </text>
    </comment>
    <comment ref="D81" authorId="0" shapeId="0">
      <text>
        <r>
          <rPr>
            <sz val="9"/>
            <color indexed="81"/>
            <rFont val="Tahoma"/>
            <family val="2"/>
          </rPr>
          <t>Indicare le attività svolte per il datore di lavoro/cliente</t>
        </r>
      </text>
    </comment>
    <comment ref="D82" authorId="0" shapeId="0">
      <text>
        <r>
          <rPr>
            <sz val="9"/>
            <color indexed="81"/>
            <rFont val="Tahoma"/>
            <family val="2"/>
          </rPr>
          <t>Indicare le principali responsabilità affidate dal datore di lavoro/cliente</t>
        </r>
      </text>
    </comment>
    <comment ref="D8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8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86" authorId="0" shapeId="0">
      <text>
        <r>
          <rPr>
            <sz val="9"/>
            <color indexed="81"/>
            <rFont val="Tahoma"/>
            <family val="2"/>
          </rPr>
          <t>Indicare la denominazione del datore di lavoro/cliente</t>
        </r>
      </text>
    </comment>
    <comment ref="D87" authorId="0" shapeId="0">
      <text>
        <r>
          <rPr>
            <sz val="9"/>
            <color indexed="81"/>
            <rFont val="Tahoma"/>
            <family val="2"/>
          </rPr>
          <t>Indicare il comune in cui ha sede il datore di lavoro/cliente. In caso di sedi multiple indicare quella presso la quale si è operato/si opera</t>
        </r>
      </text>
    </comment>
    <comment ref="D88" authorId="0" shapeId="0">
      <text>
        <r>
          <rPr>
            <sz val="9"/>
            <color indexed="81"/>
            <rFont val="Tahoma"/>
            <family val="2"/>
          </rPr>
          <t>Indicare la provincia in cui ha sede il datore di lavoro/cliente. In caso di sedi multiple indicare quella presso la quale si è operato/si opera</t>
        </r>
      </text>
    </comment>
    <comment ref="D89" authorId="0" shapeId="0">
      <text>
        <r>
          <rPr>
            <sz val="9"/>
            <color indexed="81"/>
            <rFont val="Tahoma"/>
            <family val="2"/>
          </rPr>
          <t>Utilizzare la tendina per selezionare il tipo e la dimensione del datore di lavoro/cliente</t>
        </r>
      </text>
    </comment>
    <comment ref="D90" authorId="0" shapeId="0">
      <text>
        <r>
          <rPr>
            <sz val="9"/>
            <color indexed="81"/>
            <rFont val="Tahoma"/>
            <family val="2"/>
          </rPr>
          <t>Indicare il settore di attività in cui opera il datore di lavoro/cliente. In caso di settori multipli indicare quello in cui si è operato/si opera</t>
        </r>
      </text>
    </comment>
    <comment ref="D9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92" authorId="0" shapeId="0">
      <text>
        <r>
          <rPr>
            <sz val="9"/>
            <color indexed="81"/>
            <rFont val="Tahoma"/>
            <family val="2"/>
          </rPr>
          <t>Utilizzare la tendina per selezionare la macro-area di riferimento</t>
        </r>
      </text>
    </comment>
    <comment ref="D93" authorId="0" shapeId="0">
      <text>
        <r>
          <rPr>
            <sz val="9"/>
            <color indexed="81"/>
            <rFont val="Tahoma"/>
            <family val="2"/>
          </rPr>
          <t>Indicare le attività svolte per il datore di lavoro/cliente</t>
        </r>
      </text>
    </comment>
    <comment ref="D94" authorId="0" shapeId="0">
      <text>
        <r>
          <rPr>
            <sz val="9"/>
            <color indexed="81"/>
            <rFont val="Tahoma"/>
            <family val="2"/>
          </rPr>
          <t>Indicare le principali responsabilità affidate dal datore di lavoro/cliente</t>
        </r>
      </text>
    </comment>
    <comment ref="D9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9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98" authorId="0" shapeId="0">
      <text>
        <r>
          <rPr>
            <sz val="9"/>
            <color indexed="81"/>
            <rFont val="Tahoma"/>
            <family val="2"/>
          </rPr>
          <t>Indicare la denominazione del datore di lavoro/cliente</t>
        </r>
      </text>
    </comment>
    <comment ref="D99" authorId="0" shapeId="0">
      <text>
        <r>
          <rPr>
            <sz val="9"/>
            <color indexed="81"/>
            <rFont val="Tahoma"/>
            <family val="2"/>
          </rPr>
          <t>Indicare il comune in cui ha sede il datore di lavoro/cliente. In caso di sedi multiple indicare quella presso la quale si è operato/si opera</t>
        </r>
      </text>
    </comment>
    <comment ref="D100" authorId="0" shapeId="0">
      <text>
        <r>
          <rPr>
            <sz val="9"/>
            <color indexed="81"/>
            <rFont val="Tahoma"/>
            <family val="2"/>
          </rPr>
          <t>Indicare la provincia in cui ha sede il datore di lavoro/cliente. In caso di sedi multiple indicare quella presso la quale si è operato/si opera</t>
        </r>
      </text>
    </comment>
    <comment ref="D101" authorId="0" shapeId="0">
      <text>
        <r>
          <rPr>
            <sz val="9"/>
            <color indexed="81"/>
            <rFont val="Tahoma"/>
            <family val="2"/>
          </rPr>
          <t>Utilizzare la tendina per selezionare il tipo e la dimensione del datore di lavoro/cliente</t>
        </r>
      </text>
    </comment>
    <comment ref="D102" authorId="0" shapeId="0">
      <text>
        <r>
          <rPr>
            <sz val="9"/>
            <color indexed="81"/>
            <rFont val="Tahoma"/>
            <family val="2"/>
          </rPr>
          <t>Indicare il settore di attività in cui opera il datore di lavoro/cliente. In caso di settori multipli indicare quello in cui si è operato/si opera</t>
        </r>
      </text>
    </comment>
    <comment ref="D10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04" authorId="0" shapeId="0">
      <text>
        <r>
          <rPr>
            <sz val="9"/>
            <color indexed="81"/>
            <rFont val="Tahoma"/>
            <family val="2"/>
          </rPr>
          <t>Utilizzare la tendina per selezionare la macro-area di riferimento</t>
        </r>
      </text>
    </comment>
    <comment ref="D105" authorId="0" shapeId="0">
      <text>
        <r>
          <rPr>
            <sz val="9"/>
            <color indexed="81"/>
            <rFont val="Tahoma"/>
            <family val="2"/>
          </rPr>
          <t>Indicare le attività svolte per il datore di lavoro/cliente</t>
        </r>
      </text>
    </comment>
    <comment ref="D106" authorId="0" shapeId="0">
      <text>
        <r>
          <rPr>
            <sz val="9"/>
            <color indexed="81"/>
            <rFont val="Tahoma"/>
            <family val="2"/>
          </rPr>
          <t>Indicare le principali responsabilità affidate dal datore di lavoro/cliente</t>
        </r>
      </text>
    </comment>
    <comment ref="D10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0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10" authorId="0" shapeId="0">
      <text>
        <r>
          <rPr>
            <sz val="9"/>
            <color indexed="81"/>
            <rFont val="Tahoma"/>
            <family val="2"/>
          </rPr>
          <t>Indicare la denominazione del datore di lavoro/cliente</t>
        </r>
      </text>
    </comment>
    <comment ref="D111" authorId="0" shapeId="0">
      <text>
        <r>
          <rPr>
            <sz val="9"/>
            <color indexed="81"/>
            <rFont val="Tahoma"/>
            <family val="2"/>
          </rPr>
          <t>Indicare il comune in cui ha sede il datore di lavoro/cliente. In caso di sedi multiple indicare quella presso la quale si è operato/si opera</t>
        </r>
      </text>
    </comment>
    <comment ref="D112" authorId="0" shapeId="0">
      <text>
        <r>
          <rPr>
            <sz val="9"/>
            <color indexed="81"/>
            <rFont val="Tahoma"/>
            <family val="2"/>
          </rPr>
          <t>Indicare la provincia in cui ha sede il datore di lavoro/cliente. In caso di sedi multiple indicare quella presso la quale si è operato/si opera</t>
        </r>
      </text>
    </comment>
    <comment ref="D113" authorId="0" shapeId="0">
      <text>
        <r>
          <rPr>
            <sz val="9"/>
            <color indexed="81"/>
            <rFont val="Tahoma"/>
            <family val="2"/>
          </rPr>
          <t>Utilizzare la tendina per selezionare il tipo e la dimensione del datore di lavoro/cliente</t>
        </r>
      </text>
    </comment>
    <comment ref="D114" authorId="0" shapeId="0">
      <text>
        <r>
          <rPr>
            <sz val="9"/>
            <color indexed="81"/>
            <rFont val="Tahoma"/>
            <family val="2"/>
          </rPr>
          <t>Indicare il settore di attività in cui opera il datore di lavoro/cliente. In caso di settori multipli indicare quello in cui si è operato/si opera</t>
        </r>
      </text>
    </comment>
    <comment ref="D11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16" authorId="0" shapeId="0">
      <text>
        <r>
          <rPr>
            <sz val="9"/>
            <color indexed="81"/>
            <rFont val="Tahoma"/>
            <family val="2"/>
          </rPr>
          <t>Utilizzare la tendina per selezionare la macro-area di riferimento</t>
        </r>
      </text>
    </comment>
    <comment ref="D117" authorId="0" shapeId="0">
      <text>
        <r>
          <rPr>
            <sz val="9"/>
            <color indexed="81"/>
            <rFont val="Tahoma"/>
            <family val="2"/>
          </rPr>
          <t>Indicare le attività svolte per il datore di lavoro/cliente</t>
        </r>
      </text>
    </comment>
    <comment ref="D118" authorId="0" shapeId="0">
      <text>
        <r>
          <rPr>
            <sz val="9"/>
            <color indexed="81"/>
            <rFont val="Tahoma"/>
            <family val="2"/>
          </rPr>
          <t>Indicare le principali responsabilità affidate dal datore di lavoro/cliente</t>
        </r>
      </text>
    </comment>
    <comment ref="D12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2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22" authorId="0" shapeId="0">
      <text>
        <r>
          <rPr>
            <sz val="9"/>
            <color indexed="81"/>
            <rFont val="Tahoma"/>
            <family val="2"/>
          </rPr>
          <t>Indicare la denominazione del datore di lavoro/cliente</t>
        </r>
      </text>
    </comment>
    <comment ref="D123" authorId="0" shapeId="0">
      <text>
        <r>
          <rPr>
            <sz val="9"/>
            <color indexed="81"/>
            <rFont val="Tahoma"/>
            <family val="2"/>
          </rPr>
          <t>Indicare il comune in cui ha sede il datore di lavoro/cliente. In caso di sedi multiple indicare quella presso la quale si è operato/si opera</t>
        </r>
      </text>
    </comment>
    <comment ref="D124" authorId="0" shapeId="0">
      <text>
        <r>
          <rPr>
            <sz val="9"/>
            <color indexed="81"/>
            <rFont val="Tahoma"/>
            <family val="2"/>
          </rPr>
          <t>Indicare la provincia in cui ha sede il datore di lavoro/cliente. In caso di sedi multiple indicare quella presso la quale si è operato/si opera</t>
        </r>
      </text>
    </comment>
    <comment ref="D125" authorId="0" shapeId="0">
      <text>
        <r>
          <rPr>
            <sz val="9"/>
            <color indexed="81"/>
            <rFont val="Tahoma"/>
            <family val="2"/>
          </rPr>
          <t>Utilizzare la tendina per selezionare il tipo e la dimensione del datore di lavoro/cliente</t>
        </r>
      </text>
    </comment>
    <comment ref="D126" authorId="0" shapeId="0">
      <text>
        <r>
          <rPr>
            <sz val="9"/>
            <color indexed="81"/>
            <rFont val="Tahoma"/>
            <family val="2"/>
          </rPr>
          <t>Indicare il settore di attività in cui opera il datore di lavoro/cliente. In caso di settori multipli indicare quello in cui si è operato/si opera</t>
        </r>
      </text>
    </comment>
    <comment ref="D12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28" authorId="0" shapeId="0">
      <text>
        <r>
          <rPr>
            <sz val="9"/>
            <color indexed="81"/>
            <rFont val="Tahoma"/>
            <family val="2"/>
          </rPr>
          <t>Utilizzare la tendina per selezionare la macro-area di riferimento</t>
        </r>
      </text>
    </comment>
    <comment ref="D129" authorId="0" shapeId="0">
      <text>
        <r>
          <rPr>
            <sz val="9"/>
            <color indexed="81"/>
            <rFont val="Tahoma"/>
            <family val="2"/>
          </rPr>
          <t>Indicare le attività svolte per il datore di lavoro/cliente</t>
        </r>
      </text>
    </comment>
    <comment ref="D130" authorId="0" shapeId="0">
      <text>
        <r>
          <rPr>
            <sz val="9"/>
            <color indexed="81"/>
            <rFont val="Tahoma"/>
            <family val="2"/>
          </rPr>
          <t>Indicare le principali responsabilità affidate dal datore di lavoro/cliente</t>
        </r>
      </text>
    </comment>
  </commentList>
</comments>
</file>

<file path=xl/comments4.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2"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13" authorId="0" shapeId="0">
      <text>
        <r>
          <rPr>
            <sz val="9"/>
            <color indexed="81"/>
            <rFont val="Tahoma"/>
            <family val="2"/>
          </rPr>
          <t>Utilizzare la tendina per selezionare l'ambito di rilevanza geografica del bando pubblico valutato</t>
        </r>
      </text>
    </comment>
    <comment ref="D14" authorId="0" shapeId="0">
      <text>
        <r>
          <rPr>
            <sz val="9"/>
            <color indexed="81"/>
            <rFont val="Tahoma"/>
            <family val="2"/>
          </rPr>
          <t>Utilizzare la tendina per selezionare la tematica rilevante per il bando pubblico valutato</t>
        </r>
      </text>
    </comment>
    <comment ref="D15" authorId="0" shapeId="0">
      <text>
        <r>
          <rPr>
            <sz val="9"/>
            <color indexed="81"/>
            <rFont val="Tahoma"/>
            <family val="2"/>
          </rPr>
          <t>Indicare i riferimenti relativi al bando pubblico valutato dando conto, anche, degli estremi di pubblicazione (p.e. GUUE, GURI, BURL, etc.)</t>
        </r>
      </text>
    </comment>
    <comment ref="D16" authorId="0" shapeId="0">
      <text>
        <r>
          <rPr>
            <sz val="9"/>
            <color indexed="81"/>
            <rFont val="Tahoma"/>
            <family val="2"/>
          </rPr>
          <t>Descrivere sinteticamente gli obiettivi specifici del bando pubblico valutato</t>
        </r>
      </text>
    </comment>
    <comment ref="D17" authorId="0" shapeId="0">
      <text>
        <r>
          <rPr>
            <sz val="9"/>
            <color indexed="81"/>
            <rFont val="Tahoma"/>
            <family val="2"/>
          </rPr>
          <t>Indicare l'anno di pubblicazione del bando pubblico valutato</t>
        </r>
      </text>
    </comment>
    <comment ref="D18" authorId="0" shapeId="0">
      <text>
        <r>
          <rPr>
            <sz val="9"/>
            <color indexed="81"/>
            <rFont val="Tahoma"/>
            <family val="2"/>
          </rPr>
          <t>Utilizzare la tendina per selezionare il numero di progetti valutati nell'ambito del bando pubblico descritto</t>
        </r>
      </text>
    </comment>
    <comment ref="D19" authorId="0" shapeId="0">
      <text>
        <r>
          <rPr>
            <sz val="9"/>
            <color indexed="81"/>
            <rFont val="Tahoma"/>
            <family val="2"/>
          </rPr>
          <t>Utilizzare la tendina per selezionare la classe di investimento medio dei progetti valutati nell'ambito del bando pubblico descritto</t>
        </r>
      </text>
    </comment>
    <comment ref="D21"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22" authorId="0" shapeId="0">
      <text>
        <r>
          <rPr>
            <sz val="9"/>
            <color indexed="81"/>
            <rFont val="Tahoma"/>
            <family val="2"/>
          </rPr>
          <t>Utilizzare la tendina per selezionare l'ambito di rilevanza geografica del bando pubblico valutato</t>
        </r>
      </text>
    </comment>
    <comment ref="D23" authorId="0" shapeId="0">
      <text>
        <r>
          <rPr>
            <sz val="9"/>
            <color indexed="81"/>
            <rFont val="Tahoma"/>
            <family val="2"/>
          </rPr>
          <t>Utilizzare la tendina per selezionare la tematica rilevante per il bando pubblico valutato</t>
        </r>
      </text>
    </comment>
    <comment ref="D24" authorId="0" shapeId="0">
      <text>
        <r>
          <rPr>
            <sz val="9"/>
            <color indexed="81"/>
            <rFont val="Tahoma"/>
            <family val="2"/>
          </rPr>
          <t>Indicare i riferimenti relativi al bando pubblico valutato dando conto, anche, degli estremi di pubblicazione (p.e. GUUE, GURI, BURL, etc.)</t>
        </r>
      </text>
    </comment>
    <comment ref="D25" authorId="0" shapeId="0">
      <text>
        <r>
          <rPr>
            <sz val="9"/>
            <color indexed="81"/>
            <rFont val="Tahoma"/>
            <family val="2"/>
          </rPr>
          <t>Descrivere sinteticamente gli obiettivi specifici del bando pubblico valutato</t>
        </r>
      </text>
    </comment>
    <comment ref="D26" authorId="0" shapeId="0">
      <text>
        <r>
          <rPr>
            <sz val="9"/>
            <color indexed="81"/>
            <rFont val="Tahoma"/>
            <family val="2"/>
          </rPr>
          <t>Indicare l'anno di pubblicazione del bando pubblico valutato</t>
        </r>
      </text>
    </comment>
    <comment ref="D27" authorId="0" shapeId="0">
      <text>
        <r>
          <rPr>
            <sz val="9"/>
            <color indexed="81"/>
            <rFont val="Tahoma"/>
            <family val="2"/>
          </rPr>
          <t>Utilizzare la tendina per selezionare il numero di progetti valutati nell'ambito del bando pubblico descritto</t>
        </r>
      </text>
    </comment>
    <comment ref="D28" authorId="0" shapeId="0">
      <text>
        <r>
          <rPr>
            <sz val="9"/>
            <color indexed="81"/>
            <rFont val="Tahoma"/>
            <family val="2"/>
          </rPr>
          <t>Utilizzare la tendina per selezionare la classe di investimento medio dei progetti valutati nell'ambito del bando pubblico descritto</t>
        </r>
      </text>
    </comment>
    <comment ref="D30"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31" authorId="0" shapeId="0">
      <text>
        <r>
          <rPr>
            <sz val="9"/>
            <color indexed="81"/>
            <rFont val="Tahoma"/>
            <family val="2"/>
          </rPr>
          <t>Utilizzare la tendina per selezionare l'ambito di rilevanza geografica del bando pubblico valutato</t>
        </r>
      </text>
    </comment>
    <comment ref="D32" authorId="0" shapeId="0">
      <text>
        <r>
          <rPr>
            <sz val="9"/>
            <color indexed="81"/>
            <rFont val="Tahoma"/>
            <family val="2"/>
          </rPr>
          <t>Utilizzare la tendina per selezionare la tematica rilevante per il bando pubblico valutato</t>
        </r>
      </text>
    </comment>
    <comment ref="D33" authorId="0" shapeId="0">
      <text>
        <r>
          <rPr>
            <sz val="9"/>
            <color indexed="81"/>
            <rFont val="Tahoma"/>
            <family val="2"/>
          </rPr>
          <t>Indicare i riferimenti relativi al bando pubblico valutato dando conto, anche, degli estremi di pubblicazione (p.e. GUUE, GURI, BURL, etc.)</t>
        </r>
      </text>
    </comment>
    <comment ref="D34" authorId="0" shapeId="0">
      <text>
        <r>
          <rPr>
            <sz val="9"/>
            <color indexed="81"/>
            <rFont val="Tahoma"/>
            <family val="2"/>
          </rPr>
          <t>Descrivere sinteticamente gli obiettivi specifici del bando pubblico valutato</t>
        </r>
      </text>
    </comment>
    <comment ref="D35" authorId="0" shapeId="0">
      <text>
        <r>
          <rPr>
            <sz val="9"/>
            <color indexed="81"/>
            <rFont val="Tahoma"/>
            <family val="2"/>
          </rPr>
          <t>Indicare l'anno di pubblicazione del bando pubblico valutato</t>
        </r>
      </text>
    </comment>
    <comment ref="D36" authorId="0" shapeId="0">
      <text>
        <r>
          <rPr>
            <sz val="9"/>
            <color indexed="81"/>
            <rFont val="Tahoma"/>
            <family val="2"/>
          </rPr>
          <t>Utilizzare la tendina per selezionare il numero di progetti valutati nell'ambito del bando pubblico descritto</t>
        </r>
      </text>
    </comment>
    <comment ref="D37" authorId="0" shapeId="0">
      <text>
        <r>
          <rPr>
            <sz val="9"/>
            <color indexed="81"/>
            <rFont val="Tahoma"/>
            <family val="2"/>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Campo a compilazione automatica</t>
        </r>
      </text>
    </comment>
    <comment ref="D12" authorId="0" shapeId="0">
      <text>
        <r>
          <rPr>
            <sz val="9"/>
            <color indexed="81"/>
            <rFont val="Tahoma"/>
            <family val="2"/>
          </rPr>
          <t>Campo a compilazione automatica</t>
        </r>
      </text>
    </comment>
    <comment ref="D13" authorId="0" shapeId="0">
      <text>
        <r>
          <rPr>
            <sz val="9"/>
            <color indexed="81"/>
            <rFont val="Tahoma"/>
            <family val="2"/>
          </rPr>
          <t>Campo a compilazione automatica</t>
        </r>
      </text>
    </comment>
    <comment ref="D14" authorId="0" shapeId="0">
      <text>
        <r>
          <rPr>
            <sz val="9"/>
            <color indexed="81"/>
            <rFont val="Tahoma"/>
            <family val="2"/>
          </rPr>
          <t>Campo a compilazione automatica</t>
        </r>
      </text>
    </comment>
    <comment ref="D16" authorId="0" shapeId="0">
      <text>
        <r>
          <rPr>
            <sz val="9"/>
            <color indexed="81"/>
            <rFont val="Tahoma"/>
            <family val="2"/>
          </rPr>
          <t>Campo a compilazione automatica</t>
        </r>
      </text>
    </comment>
    <comment ref="D17" authorId="0" shapeId="0">
      <text>
        <r>
          <rPr>
            <sz val="9"/>
            <color indexed="81"/>
            <rFont val="Tahoma"/>
            <family val="2"/>
          </rPr>
          <t>Campo a compilazione automatica</t>
        </r>
      </text>
    </comment>
    <comment ref="D18" authorId="0" shapeId="0">
      <text>
        <r>
          <rPr>
            <sz val="9"/>
            <color indexed="81"/>
            <rFont val="Tahoma"/>
            <family val="2"/>
          </rPr>
          <t>Campo a compilazione automatica</t>
        </r>
      </text>
    </comment>
    <comment ref="D19" authorId="0" shapeId="0">
      <text>
        <r>
          <rPr>
            <sz val="9"/>
            <color indexed="81"/>
            <rFont val="Tahoma"/>
            <family val="2"/>
          </rPr>
          <t>Campo a compilazione automatica</t>
        </r>
      </text>
    </comment>
    <comment ref="D22"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24" authorId="0" shapeId="0">
      <text>
        <r>
          <rPr>
            <sz val="9"/>
            <color indexed="81"/>
            <rFont val="Tahoma"/>
            <family val="2"/>
          </rPr>
          <t>Campo a compilazione automatica</t>
        </r>
      </text>
    </comment>
    <comment ref="D25" authorId="0" shapeId="0">
      <text>
        <r>
          <rPr>
            <sz val="9"/>
            <color indexed="81"/>
            <rFont val="Tahoma"/>
            <family val="2"/>
          </rPr>
          <t>Campo a compilazione automatica</t>
        </r>
      </text>
    </comment>
    <comment ref="D26" authorId="0" shapeId="0">
      <text>
        <r>
          <rPr>
            <sz val="9"/>
            <color indexed="81"/>
            <rFont val="Tahoma"/>
            <family val="2"/>
          </rPr>
          <t>Campo a compilazione automatica</t>
        </r>
      </text>
    </comment>
    <comment ref="D27" authorId="0" shapeId="0">
      <text>
        <r>
          <rPr>
            <sz val="9"/>
            <color indexed="81"/>
            <rFont val="Tahoma"/>
            <family val="2"/>
          </rPr>
          <t>Campo a compilazione automatica</t>
        </r>
      </text>
    </comment>
    <comment ref="D28" authorId="0" shapeId="0">
      <text>
        <r>
          <rPr>
            <sz val="9"/>
            <color indexed="81"/>
            <rFont val="Tahoma"/>
            <family val="2"/>
          </rPr>
          <t>Campo a compilazione automatica</t>
        </r>
      </text>
    </comment>
    <comment ref="D29" authorId="0" shapeId="0">
      <text>
        <r>
          <rPr>
            <sz val="9"/>
            <color indexed="81"/>
            <rFont val="Tahoma"/>
            <family val="2"/>
          </rPr>
          <t>Campo a compilazione automatica</t>
        </r>
      </text>
    </comment>
    <comment ref="D30" authorId="0" shapeId="0">
      <text>
        <r>
          <rPr>
            <sz val="9"/>
            <color indexed="81"/>
            <rFont val="Tahoma"/>
            <family val="2"/>
          </rPr>
          <t>Campo a compilazione automatica</t>
        </r>
      </text>
    </comment>
    <comment ref="D31" authorId="0" shapeId="0">
      <text>
        <r>
          <rPr>
            <sz val="9"/>
            <color indexed="81"/>
            <rFont val="Tahoma"/>
            <family val="2"/>
          </rPr>
          <t>Campo a compilazione automatica</t>
        </r>
      </text>
    </comment>
    <comment ref="D32" authorId="0" shapeId="0">
      <text>
        <r>
          <rPr>
            <sz val="9"/>
            <color indexed="81"/>
            <rFont val="Tahoma"/>
            <family val="2"/>
          </rPr>
          <t>Campo a compilazione automatica</t>
        </r>
      </text>
    </comment>
    <comment ref="D33" authorId="0" shapeId="0">
      <text>
        <r>
          <rPr>
            <sz val="9"/>
            <color indexed="81"/>
            <rFont val="Tahoma"/>
            <family val="2"/>
          </rPr>
          <t>Campo a compilazione automatica</t>
        </r>
      </text>
    </comment>
    <comment ref="D35"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39" authorId="0" shapeId="0">
      <text>
        <r>
          <rPr>
            <sz val="9"/>
            <color indexed="81"/>
            <rFont val="Tahoma"/>
            <family val="2"/>
          </rPr>
          <t>Campo a compilazione automatica</t>
        </r>
      </text>
    </comment>
    <comment ref="D40" authorId="0" shapeId="0">
      <text>
        <r>
          <rPr>
            <sz val="9"/>
            <color indexed="81"/>
            <rFont val="Tahoma"/>
            <family val="2"/>
          </rPr>
          <t>Campo a compilazione automatica</t>
        </r>
      </text>
    </comment>
    <comment ref="D41" authorId="0" shapeId="0">
      <text>
        <r>
          <rPr>
            <sz val="9"/>
            <color indexed="81"/>
            <rFont val="Tahoma"/>
            <family val="2"/>
          </rPr>
          <t>Campo a compilazione automatica</t>
        </r>
      </text>
    </comment>
    <comment ref="D42" authorId="0" shapeId="0">
      <text>
        <r>
          <rPr>
            <sz val="9"/>
            <color indexed="81"/>
            <rFont val="Tahoma"/>
            <family val="2"/>
          </rPr>
          <t>Campo a compilazione automatica</t>
        </r>
      </text>
    </comment>
    <comment ref="D44" authorId="0" shapeId="0">
      <text>
        <r>
          <rPr>
            <sz val="9"/>
            <color indexed="81"/>
            <rFont val="Tahoma"/>
            <family val="2"/>
          </rPr>
          <t>Campo a compilazione automatica</t>
        </r>
      </text>
    </comment>
    <comment ref="D45" authorId="0" shapeId="0">
      <text>
        <r>
          <rPr>
            <sz val="9"/>
            <color indexed="81"/>
            <rFont val="Tahoma"/>
            <family val="2"/>
          </rPr>
          <t>Campo a compilazione automatica</t>
        </r>
      </text>
    </comment>
    <comment ref="D46" authorId="0" shapeId="0">
      <text>
        <r>
          <rPr>
            <sz val="9"/>
            <color indexed="81"/>
            <rFont val="Tahoma"/>
            <family val="2"/>
          </rPr>
          <t>Campo a compilazione automatica</t>
        </r>
      </text>
    </comment>
    <comment ref="D47" authorId="0" shapeId="0">
      <text>
        <r>
          <rPr>
            <sz val="9"/>
            <color indexed="81"/>
            <rFont val="Tahoma"/>
            <family val="2"/>
          </rPr>
          <t>Campo a compilazione automatica</t>
        </r>
      </text>
    </comment>
    <comment ref="D50"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52" authorId="0" shapeId="0">
      <text>
        <r>
          <rPr>
            <sz val="9"/>
            <color indexed="81"/>
            <rFont val="Tahoma"/>
            <family val="2"/>
          </rPr>
          <t>Campo a compilazione automatica</t>
        </r>
      </text>
    </comment>
    <comment ref="D53" authorId="0" shapeId="0">
      <text>
        <r>
          <rPr>
            <sz val="9"/>
            <color indexed="81"/>
            <rFont val="Tahoma"/>
            <family val="2"/>
          </rPr>
          <t>Campo a compilazione automatica</t>
        </r>
      </text>
    </comment>
    <comment ref="D54" authorId="0" shapeId="0">
      <text>
        <r>
          <rPr>
            <sz val="9"/>
            <color indexed="81"/>
            <rFont val="Tahoma"/>
            <family val="2"/>
          </rPr>
          <t>Campo a compilazione automatica</t>
        </r>
      </text>
    </comment>
    <comment ref="D55" authorId="0" shapeId="0">
      <text>
        <r>
          <rPr>
            <sz val="9"/>
            <color indexed="81"/>
            <rFont val="Tahoma"/>
            <family val="2"/>
          </rPr>
          <t>Campo a compilazione automatica</t>
        </r>
      </text>
    </comment>
    <comment ref="D56" authorId="0" shapeId="0">
      <text>
        <r>
          <rPr>
            <sz val="9"/>
            <color indexed="81"/>
            <rFont val="Tahoma"/>
            <family val="2"/>
          </rPr>
          <t>Campo a compilazione automatica</t>
        </r>
      </text>
    </comment>
    <comment ref="D57" authorId="0" shapeId="0">
      <text>
        <r>
          <rPr>
            <sz val="9"/>
            <color indexed="81"/>
            <rFont val="Tahoma"/>
            <family val="2"/>
          </rPr>
          <t>Campo a compilazione automatica</t>
        </r>
      </text>
    </comment>
    <comment ref="D58" authorId="0" shapeId="0">
      <text>
        <r>
          <rPr>
            <sz val="9"/>
            <color indexed="81"/>
            <rFont val="Tahoma"/>
            <family val="2"/>
          </rPr>
          <t>Campo a compilazione automatica</t>
        </r>
      </text>
    </comment>
    <comment ref="D59" authorId="0" shapeId="0">
      <text>
        <r>
          <rPr>
            <sz val="9"/>
            <color indexed="81"/>
            <rFont val="Tahoma"/>
            <family val="2"/>
          </rPr>
          <t>Campo a compilazione automatica</t>
        </r>
      </text>
    </comment>
    <comment ref="D60" authorId="0" shapeId="0">
      <text>
        <r>
          <rPr>
            <sz val="9"/>
            <color indexed="81"/>
            <rFont val="Tahoma"/>
            <family val="2"/>
          </rPr>
          <t>Campo a compilazione automatica</t>
        </r>
      </text>
    </comment>
    <comment ref="D61" authorId="0" shapeId="0">
      <text>
        <r>
          <rPr>
            <sz val="9"/>
            <color indexed="81"/>
            <rFont val="Tahoma"/>
            <family val="2"/>
          </rPr>
          <t>Campo a compilazione automatica</t>
        </r>
      </text>
    </comment>
    <comment ref="D64"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List>
</comments>
</file>

<file path=xl/sharedStrings.xml><?xml version="1.0" encoding="utf-8"?>
<sst xmlns="http://schemas.openxmlformats.org/spreadsheetml/2006/main" count="1048" uniqueCount="776">
  <si>
    <t>AS1 Piattaforme aeronautiche del futuro</t>
  </si>
  <si>
    <t xml:space="preserve">AS2 Sistemi ed equipaggiamenti innovativi </t>
  </si>
  <si>
    <t xml:space="preserve">AS4 Sviluppo e Innovazione Tecnologica per lo Spazio </t>
  </si>
  <si>
    <t xml:space="preserve">AS5 Protezione nello spazio e dallo spazio </t>
  </si>
  <si>
    <t>AS6 Nuove piattaforme tra la terra e lo spazio</t>
  </si>
  <si>
    <t>AGROALIMENTARE</t>
  </si>
  <si>
    <t>AG1 Sistemi produttivi per la sostenibilità delle biorisorse</t>
  </si>
  <si>
    <t>AG2 Ingredienti sostenibili per un’industria alimentare competitiva</t>
  </si>
  <si>
    <t>AG3 Alimenti sicuri per un consumo sostenibile</t>
  </si>
  <si>
    <t>AE1 Generazione e gestione distribuita dell’energia</t>
  </si>
  <si>
    <t>AE2 Evoluzione tecnologica delle fonti rinnovabili</t>
  </si>
  <si>
    <t>AE3 Sistemi di accumulo di energia</t>
  </si>
  <si>
    <t>AE4 Infrastrutture per la mobilità elettrica</t>
  </si>
  <si>
    <t>AE5 Illuminazione intelligente</t>
  </si>
  <si>
    <t>AE6 Tecnologie e materiali del sistema dell’edilizia</t>
  </si>
  <si>
    <t>AE7 Tecnologie per la gestione, il monitoraggio e il trattamento dell’acqua, dell’aria e dei rifiuti</t>
  </si>
  <si>
    <t>ICC1 Digitalizzazione, rilievo 3D e realtà virtuale</t>
  </si>
  <si>
    <t>ICC2 Conservazione e manutenzione dei beni culturali e del patrimonio artistico</t>
  </si>
  <si>
    <t>ICC3 Strumentazione e sensoristica per la diagnostica e la sicurezza dei Beni Culturali</t>
  </si>
  <si>
    <t>ICC4 Moda e Design</t>
  </si>
  <si>
    <t>IS1 Benessere</t>
  </si>
  <si>
    <t>IS2 Prevenzione</t>
  </si>
  <si>
    <t>IS3 Invecchiamento attivo</t>
  </si>
  <si>
    <t>IS4 Disabilità e riabilitazione</t>
  </si>
  <si>
    <t>IS5 Diagnostica</t>
  </si>
  <si>
    <t>IS6 Nuovi approcci terapeutici</t>
  </si>
  <si>
    <t>MA1 Produzione con processi innovativi</t>
  </si>
  <si>
    <t>MA2 Sistemi di produzione evolutivi e adattativi</t>
  </si>
  <si>
    <t>MA3 Sistemi di produzione ad alta efficienza</t>
  </si>
  <si>
    <t>MA4 Manufacturing per prodotti personalizzati</t>
  </si>
  <si>
    <t>MA5 Sistemi manifatturieri per la sostenibilità ambientale</t>
  </si>
  <si>
    <t>MS1 Nuove tecnologie per i veicoli leggeri del futuro</t>
  </si>
  <si>
    <t>MS2 Efficienza energetica e riduzione delle emissioni nei trasporti</t>
  </si>
  <si>
    <t>MS3 Sistemi intelligenti di trasporto e di mobilità sostenibile</t>
  </si>
  <si>
    <t>MS4 Sicurezza nella mobilità di persone e merci</t>
  </si>
  <si>
    <t>SCC1 Smart Living</t>
  </si>
  <si>
    <t>SCC2 Infrastrutture, reti e costruzioni intelligenti</t>
  </si>
  <si>
    <t>SCC3 Sicurezza del cittadino e della comunità</t>
  </si>
  <si>
    <t>SCC4 Inclusione sociale e lavorativa</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</si>
  <si>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</si>
  <si>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</si>
  <si>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</si>
  <si>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</si>
  <si>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</si>
  <si>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</si>
  <si>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</si>
  <si>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</si>
  <si>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</si>
  <si>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</si>
  <si>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</si>
  <si>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</si>
  <si>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AEROSPAZIO</t>
  </si>
  <si>
    <t xml:space="preserve">AS3 Applicazioni e tecnologie dallo spazio per la società </t>
  </si>
  <si>
    <t>ECOINDUSTRIA</t>
  </si>
  <si>
    <t>INDUSTRIE_CREATIVE_E_CULTURALI</t>
  </si>
  <si>
    <t>INDUSTRIA_DELLA_SALUTE</t>
  </si>
  <si>
    <t>MANIFATTURIERO_AVANZATO</t>
  </si>
  <si>
    <t>MOBILITÀ_SOSTENIBILE</t>
  </si>
  <si>
    <t>SMART_CITIES_AND_COMMUNITIES</t>
  </si>
  <si>
    <t>TECNOLOGIE_INDUSTRIALI_ABILITANTI</t>
  </si>
  <si>
    <t>Nome</t>
  </si>
  <si>
    <t>Cognome</t>
  </si>
  <si>
    <t>Stato di nascita</t>
  </si>
  <si>
    <t>Comune di nascita</t>
  </si>
  <si>
    <t>Comune di residenza</t>
  </si>
  <si>
    <t>CAP di residenza</t>
  </si>
  <si>
    <t>Indirizzo di residenza</t>
  </si>
  <si>
    <t>Indirizzo di domicilio</t>
  </si>
  <si>
    <t>Comune di domicilio</t>
  </si>
  <si>
    <t>CAP di domicilio</t>
  </si>
  <si>
    <t>Partita IVA</t>
  </si>
  <si>
    <t>Telefono</t>
  </si>
  <si>
    <t>Cellulare</t>
  </si>
  <si>
    <t>Fax</t>
  </si>
  <si>
    <t>E-mail</t>
  </si>
  <si>
    <t>PEC</t>
  </si>
  <si>
    <t>Intestatario partita IVA</t>
  </si>
  <si>
    <t>AN10</t>
  </si>
  <si>
    <t>AN11</t>
  </si>
  <si>
    <t>AN12</t>
  </si>
  <si>
    <t>AN13</t>
  </si>
  <si>
    <t>AN14</t>
  </si>
  <si>
    <t>AN15</t>
  </si>
  <si>
    <t>AN16</t>
  </si>
  <si>
    <t>AN17</t>
  </si>
  <si>
    <t>AN18</t>
  </si>
  <si>
    <t>AN19</t>
  </si>
  <si>
    <t>AN20</t>
  </si>
  <si>
    <t>AN21</t>
  </si>
  <si>
    <t>AN22</t>
  </si>
  <si>
    <t>AN23</t>
  </si>
  <si>
    <t>AN01</t>
  </si>
  <si>
    <t>AN02</t>
  </si>
  <si>
    <t>AN03</t>
  </si>
  <si>
    <t>AN04</t>
  </si>
  <si>
    <t>AN05</t>
  </si>
  <si>
    <t>AN06</t>
  </si>
  <si>
    <t>AN07</t>
  </si>
  <si>
    <t>AN08</t>
  </si>
  <si>
    <t>AN09</t>
  </si>
  <si>
    <r>
      <t xml:space="preserve">Provincia di nascita </t>
    </r>
    <r>
      <rPr>
        <b/>
        <i/>
        <sz val="10"/>
        <color theme="1"/>
        <rFont val="Arial"/>
        <family val="2"/>
      </rPr>
      <t>(sigla)</t>
    </r>
  </si>
  <si>
    <r>
      <t xml:space="preserve">Data di nascita </t>
    </r>
    <r>
      <rPr>
        <b/>
        <i/>
        <sz val="10"/>
        <color theme="1"/>
        <rFont val="Arial"/>
        <family val="2"/>
      </rPr>
      <t>(gg/mm/aaaa)</t>
    </r>
  </si>
  <si>
    <r>
      <t xml:space="preserve">Provincia di residenza </t>
    </r>
    <r>
      <rPr>
        <b/>
        <i/>
        <sz val="10"/>
        <color theme="1"/>
        <rFont val="Arial"/>
        <family val="2"/>
      </rPr>
      <t>(sigla)</t>
    </r>
  </si>
  <si>
    <r>
      <t xml:space="preserve">Provincia di domicilio </t>
    </r>
    <r>
      <rPr>
        <b/>
        <i/>
        <sz val="10"/>
        <color theme="1"/>
        <rFont val="Arial"/>
        <family val="2"/>
      </rPr>
      <t>(sigla)</t>
    </r>
  </si>
  <si>
    <t>AN00</t>
  </si>
  <si>
    <t>Candidatura di</t>
  </si>
  <si>
    <t>AN24</t>
  </si>
  <si>
    <t>AN25</t>
  </si>
  <si>
    <t>AN26</t>
  </si>
  <si>
    <t>AN27</t>
  </si>
  <si>
    <t>AN28</t>
  </si>
  <si>
    <t>AN29</t>
  </si>
  <si>
    <t>Sesso</t>
  </si>
  <si>
    <t>M</t>
  </si>
  <si>
    <t>F</t>
  </si>
  <si>
    <t>Posizionarsi sopra una cella per visualizzare le relative istruzioni di compilazione</t>
  </si>
  <si>
    <t>La compilazione delle celle evidenziate in giallo è obbligatoria</t>
  </si>
  <si>
    <t>Le celle evideziate in rosso si compilano automaticamente</t>
  </si>
  <si>
    <t>ISTRUZIONI</t>
  </si>
  <si>
    <t>CS00</t>
  </si>
  <si>
    <t>EP00</t>
  </si>
  <si>
    <t>EV00</t>
  </si>
  <si>
    <t>MOTIVAZIONI</t>
  </si>
  <si>
    <t>MO00</t>
  </si>
  <si>
    <t>Lingua madre</t>
  </si>
  <si>
    <t>Lingue</t>
  </si>
  <si>
    <t>Lingua straniera 1 (LS1)</t>
  </si>
  <si>
    <t>LS1 / Livello</t>
  </si>
  <si>
    <t>Lingua straniera 2 (LS2)</t>
  </si>
  <si>
    <t>LS2 / Livello</t>
  </si>
  <si>
    <t>Lingua straniera 3 (LS3)</t>
  </si>
  <si>
    <t>LS3 / Livello</t>
  </si>
  <si>
    <t>AN30</t>
  </si>
  <si>
    <t>AN31</t>
  </si>
  <si>
    <t>AN32</t>
  </si>
  <si>
    <t>AN33</t>
  </si>
  <si>
    <t>AN34</t>
  </si>
  <si>
    <t>AN35</t>
  </si>
  <si>
    <t>AN36</t>
  </si>
  <si>
    <t>Laurea</t>
  </si>
  <si>
    <t>Vecchio ordinamento</t>
  </si>
  <si>
    <t>Specialistica</t>
  </si>
  <si>
    <t>CS01</t>
  </si>
  <si>
    <t>Conseguita nel</t>
  </si>
  <si>
    <t>Presso</t>
  </si>
  <si>
    <t>Titolo della tesi</t>
  </si>
  <si>
    <t>Voto conseguito</t>
  </si>
  <si>
    <t>CS02</t>
  </si>
  <si>
    <t>CS03</t>
  </si>
  <si>
    <t>CS04</t>
  </si>
  <si>
    <t>CS05</t>
  </si>
  <si>
    <t>CS06</t>
  </si>
  <si>
    <t>CS07</t>
  </si>
  <si>
    <t>CS08</t>
  </si>
  <si>
    <t>CS09</t>
  </si>
  <si>
    <t>CS10</t>
  </si>
  <si>
    <t>CS11</t>
  </si>
  <si>
    <t>CS12</t>
  </si>
  <si>
    <t>CS13</t>
  </si>
  <si>
    <t>CS14</t>
  </si>
  <si>
    <t>CS15</t>
  </si>
  <si>
    <t>CS16</t>
  </si>
  <si>
    <t>CS17</t>
  </si>
  <si>
    <t>CS18</t>
  </si>
  <si>
    <t>CS19</t>
  </si>
  <si>
    <t>CS20</t>
  </si>
  <si>
    <t>Conseguito nel</t>
  </si>
  <si>
    <t>CS21</t>
  </si>
  <si>
    <t>CS22</t>
  </si>
  <si>
    <t>CS23</t>
  </si>
  <si>
    <t>CS24</t>
  </si>
  <si>
    <t>CS25</t>
  </si>
  <si>
    <t>1. DATI ANAGRAFICI</t>
  </si>
  <si>
    <t>2. LINGUE</t>
  </si>
  <si>
    <t>3. AMBITI DI CANDIDATURA</t>
  </si>
  <si>
    <t>4. LAUREA</t>
  </si>
  <si>
    <t>5. DOTTORATO</t>
  </si>
  <si>
    <t>6. MASTER DI SECONDO LIVELLO</t>
  </si>
  <si>
    <t>CS26</t>
  </si>
  <si>
    <t>CS27</t>
  </si>
  <si>
    <t>CS28</t>
  </si>
  <si>
    <t>CS29</t>
  </si>
  <si>
    <t>CS30</t>
  </si>
  <si>
    <t>Solo se Tipo laurea = Specialistica indicare</t>
  </si>
  <si>
    <t>La compilazione delle celle evidenziate in verde è facoltativa, ma consigliata se pertinente</t>
  </si>
  <si>
    <t>Codice fiscale personale</t>
  </si>
  <si>
    <t>Settore di attività</t>
  </si>
  <si>
    <t>Principali responsabilità</t>
  </si>
  <si>
    <t>EP01</t>
  </si>
  <si>
    <t>EP02</t>
  </si>
  <si>
    <t>EP03</t>
  </si>
  <si>
    <t>EP04</t>
  </si>
  <si>
    <t>EP05</t>
  </si>
  <si>
    <t>EP06</t>
  </si>
  <si>
    <t>EP07</t>
  </si>
  <si>
    <t>EP08</t>
  </si>
  <si>
    <t>EP09</t>
  </si>
  <si>
    <t>Descrizione delle attività svolte</t>
  </si>
  <si>
    <t>Tipo e dimensione</t>
  </si>
  <si>
    <t>1 Micro impresa (&lt; 10 dipendenti)</t>
  </si>
  <si>
    <t>2 Piccola impresa (&lt; 50 dipendenti)</t>
  </si>
  <si>
    <t>3 Media impresa (&lt; 250 dipendenti)</t>
  </si>
  <si>
    <t>Dimensione e tipo</t>
  </si>
  <si>
    <t>7 Università o centro di ricerca privato</t>
  </si>
  <si>
    <t>6 Università o centro di ricerca pubblico</t>
  </si>
  <si>
    <t>5 Ente pubblico</t>
  </si>
  <si>
    <t>4 Grande impresa o multinazionale</t>
  </si>
  <si>
    <t>ANAGRAFICA, LINGUE E AMBITI DI CANDIDATURA</t>
  </si>
  <si>
    <t>LAUREA, DOTTORATO, MASTER E CORSI DI SPECIALIZZAZIONE</t>
  </si>
  <si>
    <t>ESPERIENZE PROFESSIONALI, PROGETTI E PUBBLICAZIONI</t>
  </si>
  <si>
    <t>ESPERIENZE DI VALUTAZIONE</t>
  </si>
  <si>
    <t>EP10</t>
  </si>
  <si>
    <t>EP11</t>
  </si>
  <si>
    <t>EP12</t>
  </si>
  <si>
    <t>EP13</t>
  </si>
  <si>
    <t>EP14</t>
  </si>
  <si>
    <t>EP15</t>
  </si>
  <si>
    <t>EP16</t>
  </si>
  <si>
    <t>EP17</t>
  </si>
  <si>
    <t>EP18</t>
  </si>
  <si>
    <t>EP19</t>
  </si>
  <si>
    <t>EP20</t>
  </si>
  <si>
    <t>EP21</t>
  </si>
  <si>
    <t>EP22</t>
  </si>
  <si>
    <t>EP23</t>
  </si>
  <si>
    <t>EP24</t>
  </si>
  <si>
    <t>EP25</t>
  </si>
  <si>
    <t>EP26</t>
  </si>
  <si>
    <t>EP27</t>
  </si>
  <si>
    <t>EP28</t>
  </si>
  <si>
    <t>EP29</t>
  </si>
  <si>
    <t>EP30</t>
  </si>
  <si>
    <t>EP31</t>
  </si>
  <si>
    <t>EP32</t>
  </si>
  <si>
    <t>EP33</t>
  </si>
  <si>
    <t>EP34</t>
  </si>
  <si>
    <t>EP35</t>
  </si>
  <si>
    <t>EP36</t>
  </si>
  <si>
    <t>EP37</t>
  </si>
  <si>
    <t>EP38</t>
  </si>
  <si>
    <t>EP39</t>
  </si>
  <si>
    <t>EP40</t>
  </si>
  <si>
    <t>EP41</t>
  </si>
  <si>
    <t>EP42</t>
  </si>
  <si>
    <t>EP43</t>
  </si>
  <si>
    <t>EP44</t>
  </si>
  <si>
    <t>EP45</t>
  </si>
  <si>
    <t>EP46</t>
  </si>
  <si>
    <t>EP47</t>
  </si>
  <si>
    <t>EP48</t>
  </si>
  <si>
    <t>EP49</t>
  </si>
  <si>
    <t>EP50</t>
  </si>
  <si>
    <t>EP51</t>
  </si>
  <si>
    <t>EP52</t>
  </si>
  <si>
    <t>EP53</t>
  </si>
  <si>
    <t>EP54</t>
  </si>
  <si>
    <t>EP55</t>
  </si>
  <si>
    <t>EP56</t>
  </si>
  <si>
    <t>EP57</t>
  </si>
  <si>
    <t>EP58</t>
  </si>
  <si>
    <t>EP59</t>
  </si>
  <si>
    <t>EP60</t>
  </si>
  <si>
    <t>EP61</t>
  </si>
  <si>
    <t>EP62</t>
  </si>
  <si>
    <t>EP63</t>
  </si>
  <si>
    <t>EP64</t>
  </si>
  <si>
    <t>EP65</t>
  </si>
  <si>
    <t>EP66</t>
  </si>
  <si>
    <t>EP67</t>
  </si>
  <si>
    <t>EP68</t>
  </si>
  <si>
    <t>EP69</t>
  </si>
  <si>
    <t>EP70</t>
  </si>
  <si>
    <t>EP71</t>
  </si>
  <si>
    <t>EP72</t>
  </si>
  <si>
    <t>EP73</t>
  </si>
  <si>
    <t>EP74</t>
  </si>
  <si>
    <t>EP75</t>
  </si>
  <si>
    <t>EP76</t>
  </si>
  <si>
    <t>EP77</t>
  </si>
  <si>
    <t>EP78</t>
  </si>
  <si>
    <t>EP79</t>
  </si>
  <si>
    <t>EP80</t>
  </si>
  <si>
    <t>EP81</t>
  </si>
  <si>
    <t>EP82</t>
  </si>
  <si>
    <t>EP83</t>
  </si>
  <si>
    <t>EP84</t>
  </si>
  <si>
    <t>EP85</t>
  </si>
  <si>
    <t>EP86</t>
  </si>
  <si>
    <t>EP87</t>
  </si>
  <si>
    <t>EP88</t>
  </si>
  <si>
    <t>EP89</t>
  </si>
  <si>
    <t>EP90</t>
  </si>
  <si>
    <t>Livello progetto</t>
  </si>
  <si>
    <t>Partecipanti progetto</t>
  </si>
  <si>
    <t>1 Uno</t>
  </si>
  <si>
    <t>2 Da due a cinque</t>
  </si>
  <si>
    <t>3 Da sei a dieci</t>
  </si>
  <si>
    <t>4 Oltre 10</t>
  </si>
  <si>
    <t>Budget progetto</t>
  </si>
  <si>
    <t>1 Fino a 50.000 Euro</t>
  </si>
  <si>
    <t>2 Da 50.000 a 200.000 Euro</t>
  </si>
  <si>
    <t>3 Da 200.000 a 500.000 Euro</t>
  </si>
  <si>
    <t>4 Da 500.000 a 1.000.000 Euro</t>
  </si>
  <si>
    <t>Durata progetto</t>
  </si>
  <si>
    <t>1 Fino a 6 mesi</t>
  </si>
  <si>
    <t>2 Da 6 mesi a 1 anno</t>
  </si>
  <si>
    <t>3 Da 1 a 2 anni</t>
  </si>
  <si>
    <t>4 Da 2 a 5 anni</t>
  </si>
  <si>
    <t>5 Oltre 5 anni</t>
  </si>
  <si>
    <t>5 Da 1.000.000 a 5.000.000 Euro</t>
  </si>
  <si>
    <t>6 Oltre 5.000.000 Euro</t>
  </si>
  <si>
    <t>Ruolo progetto</t>
  </si>
  <si>
    <t>1 Membro del team di progetto</t>
  </si>
  <si>
    <t>2 Responsabile amministrativo del singolo partecipante</t>
  </si>
  <si>
    <t>3 Responsabile amministrativo dell'intero progetto</t>
  </si>
  <si>
    <t>4 Responsabile tecnico del singolo partecipante</t>
  </si>
  <si>
    <t>5 Responsabile tecnico dell'intero progetto</t>
  </si>
  <si>
    <t>6 Project Manager del singolo partecipante</t>
  </si>
  <si>
    <t>7 Project Manager dell'intero progetto</t>
  </si>
  <si>
    <t>2 Elementare</t>
  </si>
  <si>
    <t>5 Sufficiente</t>
  </si>
  <si>
    <t>7 Professionale</t>
  </si>
  <si>
    <t>9 Madrelingua equivalente</t>
  </si>
  <si>
    <t>3 Partnership nazionale</t>
  </si>
  <si>
    <t>4 Partnership internazionale</t>
  </si>
  <si>
    <t>2 Partnership locale</t>
  </si>
  <si>
    <t>1 Interno al datore di lavoro/cliente</t>
  </si>
  <si>
    <t>EP91</t>
  </si>
  <si>
    <t>EP92</t>
  </si>
  <si>
    <t>EP93</t>
  </si>
  <si>
    <t>EP94</t>
  </si>
  <si>
    <t>EP95</t>
  </si>
  <si>
    <t>EP96</t>
  </si>
  <si>
    <t>EP97</t>
  </si>
  <si>
    <t>EP98</t>
  </si>
  <si>
    <t>EP99</t>
  </si>
  <si>
    <t>EP100</t>
  </si>
  <si>
    <t>EP101</t>
  </si>
  <si>
    <t>EP102</t>
  </si>
  <si>
    <t>EP103</t>
  </si>
  <si>
    <t>EP104</t>
  </si>
  <si>
    <t>EP105</t>
  </si>
  <si>
    <t>EP106</t>
  </si>
  <si>
    <t>EP107</t>
  </si>
  <si>
    <t>EP108</t>
  </si>
  <si>
    <t>EP109</t>
  </si>
  <si>
    <t>EP110</t>
  </si>
  <si>
    <t>Pubblicazioni</t>
  </si>
  <si>
    <t>Anno</t>
  </si>
  <si>
    <t>1 Articolo su giornale o rivista non specialistica</t>
  </si>
  <si>
    <t>2 Articolo su rivista specialistica</t>
  </si>
  <si>
    <t>3 Volume collettivo</t>
  </si>
  <si>
    <t>4 Volume proprio</t>
  </si>
  <si>
    <t>Macro-area principale (MA1)</t>
  </si>
  <si>
    <t>Macro-area secondaria (MA2)</t>
  </si>
  <si>
    <t>MA1 / Sotto-area principale</t>
  </si>
  <si>
    <t>MA1 / Sotto-area secondaria</t>
  </si>
  <si>
    <t>MA2 / Sotto-area principale</t>
  </si>
  <si>
    <t>MA2 / Sotto-area secondaria</t>
  </si>
  <si>
    <r>
      <t xml:space="preserve">Per poter effettuare la scelta delle sotto-aree è necessario - </t>
    </r>
    <r>
      <rPr>
        <b/>
        <i/>
        <u/>
        <sz val="10"/>
        <color theme="1"/>
        <rFont val="Arial"/>
        <family val="2"/>
      </rPr>
      <t>prima</t>
    </r>
    <r>
      <rPr>
        <i/>
        <sz val="10"/>
        <color theme="1"/>
        <rFont val="Arial"/>
        <family val="2"/>
      </rPr>
      <t xml:space="preserve"> - selezionare la macro-area
Se si modifica la scelta relativa alla macro-area è necessario </t>
    </r>
    <r>
      <rPr>
        <b/>
        <i/>
        <u/>
        <sz val="10"/>
        <color theme="1"/>
        <rFont val="Arial"/>
        <family val="2"/>
      </rPr>
      <t>effettuare nuovamente</t>
    </r>
    <r>
      <rPr>
        <i/>
        <sz val="10"/>
        <color theme="1"/>
        <rFont val="Arial"/>
        <family val="2"/>
      </rPr>
      <t xml:space="preserve"> la scelta della/e sotto-area/e.</t>
    </r>
  </si>
  <si>
    <t>Dottorato in (DOT)</t>
  </si>
  <si>
    <t>Master in (MAS)</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</si>
  <si>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</si>
  <si>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LAU1</t>
  </si>
  <si>
    <t>LAU2</t>
  </si>
  <si>
    <t>DOT</t>
  </si>
  <si>
    <t>MAS</t>
  </si>
  <si>
    <t>EP1</t>
  </si>
  <si>
    <t>EP2</t>
  </si>
  <si>
    <t>EP3</t>
  </si>
  <si>
    <t>EP4</t>
  </si>
  <si>
    <t>EP5</t>
  </si>
  <si>
    <t>EP6</t>
  </si>
  <si>
    <t>EP7</t>
  </si>
  <si>
    <t>EP8</t>
  </si>
  <si>
    <t>EP9</t>
  </si>
  <si>
    <t>Comune sede datore di lavoro</t>
  </si>
  <si>
    <t>Denominazione del datore di lavoro (EP1)</t>
  </si>
  <si>
    <t>Denominazione del datore di lavoro (EP2)</t>
  </si>
  <si>
    <t>Denominazione del datore di lavoro (EP3)</t>
  </si>
  <si>
    <t>Denominazione del datore di lavoro (EP4)</t>
  </si>
  <si>
    <t>Denominazione del datore di lavoro (EP5)</t>
  </si>
  <si>
    <t>Denominazione del datore di lavoro (EP6)</t>
  </si>
  <si>
    <t>Denominazione del datore di lavoro (EP7)</t>
  </si>
  <si>
    <t>Denominazione del datore di lavoro (EP8)</t>
  </si>
  <si>
    <t>Denominazione del datore di lavoro (EP9)</t>
  </si>
  <si>
    <t>Denominazione del datore di lavoro (EP10)</t>
  </si>
  <si>
    <t>Ente promotore</t>
  </si>
  <si>
    <t>Ambito</t>
  </si>
  <si>
    <t>Tematica</t>
  </si>
  <si>
    <t>Numero di progetti valutati</t>
  </si>
  <si>
    <t>Investimento medio del singolo progetto</t>
  </si>
  <si>
    <t>1 Regionale</t>
  </si>
  <si>
    <t>2 Nazionale</t>
  </si>
  <si>
    <t>3 Internazionale</t>
  </si>
  <si>
    <t>1 Innovazione e competitività</t>
  </si>
  <si>
    <t>Numero progetti</t>
  </si>
  <si>
    <t>1 Fino a 10</t>
  </si>
  <si>
    <t>2 Da 11 a 25</t>
  </si>
  <si>
    <t>3 Da 26 a 50</t>
  </si>
  <si>
    <t>4 Da 51 a 100</t>
  </si>
  <si>
    <t>5 Oltre 100</t>
  </si>
  <si>
    <t>EV01</t>
  </si>
  <si>
    <t>EV02</t>
  </si>
  <si>
    <t>EV03</t>
  </si>
  <si>
    <t>EV04</t>
  </si>
  <si>
    <t>EV05</t>
  </si>
  <si>
    <t>EV06</t>
  </si>
  <si>
    <t>EV07</t>
  </si>
  <si>
    <t>EV08</t>
  </si>
  <si>
    <t>EV09</t>
  </si>
  <si>
    <t>EV10</t>
  </si>
  <si>
    <t>EV11</t>
  </si>
  <si>
    <t>EV12</t>
  </si>
  <si>
    <t>EV13</t>
  </si>
  <si>
    <t>EV14</t>
  </si>
  <si>
    <t>EV15</t>
  </si>
  <si>
    <t>EV16</t>
  </si>
  <si>
    <t>EV17</t>
  </si>
  <si>
    <t>EV18</t>
  </si>
  <si>
    <t>EV19</t>
  </si>
  <si>
    <t>EV20</t>
  </si>
  <si>
    <t>EV21</t>
  </si>
  <si>
    <t>EV22</t>
  </si>
  <si>
    <t>EV23</t>
  </si>
  <si>
    <t>EV24</t>
  </si>
  <si>
    <t>Tipo laurea</t>
  </si>
  <si>
    <t>Laurea in (LAU1)</t>
  </si>
  <si>
    <t>Laurea in (LAU2)</t>
  </si>
  <si>
    <r>
      <t xml:space="preserve">Motivazioni </t>
    </r>
    <r>
      <rPr>
        <b/>
        <i/>
        <sz val="10"/>
        <color theme="1"/>
        <rFont val="Arial"/>
        <family val="2"/>
      </rPr>
      <t>cursus studiorum</t>
    </r>
  </si>
  <si>
    <t>Motivazioni esperienze professionali</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</si>
  <si>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</si>
  <si>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MO01</t>
  </si>
  <si>
    <t>MO02</t>
  </si>
  <si>
    <t>MO03</t>
  </si>
  <si>
    <t>MO04</t>
  </si>
  <si>
    <t>MO05</t>
  </si>
  <si>
    <t>MO06</t>
  </si>
  <si>
    <t>MO07</t>
  </si>
  <si>
    <t>MO08</t>
  </si>
  <si>
    <t>MO14</t>
  </si>
  <si>
    <t>MO15</t>
  </si>
  <si>
    <t>MO16</t>
  </si>
  <si>
    <t>MO17</t>
  </si>
  <si>
    <t>MO18</t>
  </si>
  <si>
    <t>MO19</t>
  </si>
  <si>
    <t>MO20</t>
  </si>
  <si>
    <t>MO21</t>
  </si>
  <si>
    <t>MO22</t>
  </si>
  <si>
    <t>MO23</t>
  </si>
  <si>
    <t>MO24</t>
  </si>
  <si>
    <t>MO30</t>
  </si>
  <si>
    <t>MO31</t>
  </si>
  <si>
    <t>MO32</t>
  </si>
  <si>
    <t>MO33</t>
  </si>
  <si>
    <t>MO34</t>
  </si>
  <si>
    <t>MO35</t>
  </si>
  <si>
    <t>MO36</t>
  </si>
  <si>
    <t>MO37</t>
  </si>
  <si>
    <t>MO38</t>
  </si>
  <si>
    <t>MO44</t>
  </si>
  <si>
    <t>MO45</t>
  </si>
  <si>
    <t>MO46</t>
  </si>
  <si>
    <t>MO47</t>
  </si>
  <si>
    <t>MO48</t>
  </si>
  <si>
    <t>MO49</t>
  </si>
  <si>
    <t>MO50</t>
  </si>
  <si>
    <t>MO51</t>
  </si>
  <si>
    <t>MO52</t>
  </si>
  <si>
    <t>MO53</t>
  </si>
  <si>
    <t>MO54</t>
  </si>
  <si>
    <t>MO60</t>
  </si>
  <si>
    <t>AN37</t>
  </si>
  <si>
    <t>AN38</t>
  </si>
  <si>
    <t>MA1 / Sotto-area terziaria</t>
  </si>
  <si>
    <t>MA2 / Sotto-area terziaria</t>
  </si>
  <si>
    <t>Macro-aree</t>
  </si>
  <si>
    <t>Sotto-aree</t>
  </si>
  <si>
    <t>Descrivere un massimo di tre pregresse esperienze di valutazione tecnica di progetti presentati in esito a bandi pubblici (regionali, nazionali o internazionali).</t>
  </si>
  <si>
    <t>11. MOTIVAZIONI PER LA MACRO-AREA PRINCIPALE</t>
  </si>
  <si>
    <t>12. MOTIVAZIONI PER LA MACRO-AREA SECONDARIA</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</si>
  <si>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</si>
  <si>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</si>
  <si>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</si>
  <si>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Ambito di attività</t>
  </si>
  <si>
    <t>Pubblico/Privato</t>
  </si>
  <si>
    <t>Privato</t>
  </si>
  <si>
    <t>Pubblico</t>
  </si>
  <si>
    <t>Riferibile a</t>
  </si>
  <si>
    <t>Riferimento</t>
  </si>
  <si>
    <t>Entrambe</t>
  </si>
  <si>
    <r>
      <t xml:space="preserve">Data inizio collaborazione </t>
    </r>
    <r>
      <rPr>
        <b/>
        <i/>
        <sz val="10"/>
        <color theme="1"/>
        <rFont val="Arial"/>
        <family val="2"/>
      </rPr>
      <t>(gg/mm/aaaa)</t>
    </r>
  </si>
  <si>
    <r>
      <t xml:space="preserve">Data fine collaborazione </t>
    </r>
    <r>
      <rPr>
        <b/>
        <i/>
        <sz val="10"/>
        <color theme="1"/>
        <rFont val="Arial"/>
        <family val="2"/>
      </rPr>
      <t>(gg/mm/aaaa)</t>
    </r>
  </si>
  <si>
    <t>Misura specifica (BP1)</t>
  </si>
  <si>
    <t>Misura specifica (BP2)</t>
  </si>
  <si>
    <t>Misura specifica (BP3)</t>
  </si>
  <si>
    <t>Provincia di nascita</t>
  </si>
  <si>
    <t>Data di nascita</t>
  </si>
  <si>
    <t>Provincia di residenza</t>
  </si>
  <si>
    <t>Provincia di domicilio</t>
  </si>
  <si>
    <t>Laurea di primo livello in (LAU1.1)</t>
  </si>
  <si>
    <t>Laurea di primo livello in (LAU2.1)</t>
  </si>
  <si>
    <t>LAU1.1 / Conseguita nel</t>
  </si>
  <si>
    <t>LAU1.1 / Presso</t>
  </si>
  <si>
    <t>LAU1.1 / Titolo della tesi</t>
  </si>
  <si>
    <t>LAU2 / Tipo laurea</t>
  </si>
  <si>
    <t>LAU1 / Tipo laurea</t>
  </si>
  <si>
    <t>LAU1 / Conseguita nel</t>
  </si>
  <si>
    <t>LAU1 / Presso</t>
  </si>
  <si>
    <t>LAU1 / Titolo della tesi</t>
  </si>
  <si>
    <t>LAU1 / Voto conseguito</t>
  </si>
  <si>
    <t>LAU2 / Conseguita nel</t>
  </si>
  <si>
    <t>LAU2 / Presso</t>
  </si>
  <si>
    <t>LAU2 / Titolo della tesi</t>
  </si>
  <si>
    <t>LAU2 / Voto conseguito</t>
  </si>
  <si>
    <t>LAU2.1 / Conseguita nel</t>
  </si>
  <si>
    <t>LAU2.1 / Presso</t>
  </si>
  <si>
    <t>LAU2.1 / Titolo della tesi</t>
  </si>
  <si>
    <t>DOT / Conseguito nel</t>
  </si>
  <si>
    <t>DOT / Presso</t>
  </si>
  <si>
    <t>DOT / Titolo della tesi</t>
  </si>
  <si>
    <t>DOT / Voto conseguito</t>
  </si>
  <si>
    <t>MAS / Conseguito nel</t>
  </si>
  <si>
    <t>MAS / Presso</t>
  </si>
  <si>
    <t>MAS / Titolo della tesi</t>
  </si>
  <si>
    <t>MAS / Voto conseguito</t>
  </si>
  <si>
    <t>MA1 / Motivazioni esperienze professionali</t>
  </si>
  <si>
    <t>MA2 / Motivazioni esperienze professionali</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</si>
  <si>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</si>
  <si>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</si>
  <si>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</si>
  <si>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</si>
  <si>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</si>
  <si>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</si>
  <si>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</si>
  <si>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</si>
  <si>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</si>
  <si>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</si>
  <si>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</si>
  <si>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</si>
  <si>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</si>
  <si>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</si>
  <si>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</si>
  <si>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</si>
  <si>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</si>
  <si>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</si>
  <si>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</si>
  <si>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</si>
  <si>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</si>
  <si>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</si>
  <si>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</si>
  <si>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</si>
  <si>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</si>
  <si>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</si>
  <si>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</si>
  <si>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</si>
  <si>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</si>
  <si>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</si>
  <si>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r>
      <t xml:space="preserve">Provincia sede datore di lavoro </t>
    </r>
    <r>
      <rPr>
        <b/>
        <i/>
        <sz val="10"/>
        <color theme="1"/>
        <rFont val="Arial"/>
        <family val="2"/>
      </rPr>
      <t>(sigla)</t>
    </r>
  </si>
  <si>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</si>
  <si>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</si>
  <si>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</si>
  <si>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</si>
  <si>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</si>
  <si>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</si>
  <si>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</si>
  <si>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</si>
  <si>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</si>
  <si>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</si>
  <si>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</si>
  <si>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</si>
  <si>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</si>
  <si>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</si>
  <si>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</si>
  <si>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</si>
  <si>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</si>
  <si>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</si>
  <si>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</si>
  <si>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</si>
  <si>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</si>
  <si>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</si>
  <si>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</si>
  <si>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</si>
  <si>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</si>
  <si>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</si>
  <si>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</si>
  <si>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</si>
  <si>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</si>
  <si>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</si>
  <si>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</si>
  <si>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</si>
  <si>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</si>
  <si>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</si>
  <si>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</si>
  <si>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</si>
  <si>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</si>
  <si>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</si>
  <si>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</si>
  <si>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</si>
  <si>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</si>
  <si>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</si>
  <si>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</si>
  <si>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</si>
  <si>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</si>
  <si>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</si>
  <si>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</si>
  <si>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</si>
  <si>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</si>
  <si>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</si>
  <si>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</si>
  <si>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</si>
  <si>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</si>
  <si>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</si>
  <si>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</si>
  <si>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</si>
  <si>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</si>
  <si>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</si>
  <si>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</si>
  <si>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</si>
  <si>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</si>
  <si>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</si>
  <si>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</si>
  <si>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</si>
  <si>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</si>
  <si>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</si>
  <si>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</si>
  <si>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</si>
  <si>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</si>
  <si>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</si>
  <si>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</si>
  <si>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</si>
  <si>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</si>
  <si>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BP1 / Descrizione della misura specifica</t>
  </si>
  <si>
    <t>BP1 / Anno</t>
  </si>
  <si>
    <t>BP1 / Numero di progetti valutati</t>
  </si>
  <si>
    <t>BP1 / Investimento medio del singolo progetto</t>
  </si>
  <si>
    <t>BP2 / Ente promotore</t>
  </si>
  <si>
    <t>BP2 / Ambito</t>
  </si>
  <si>
    <t>BP2 / Tematica</t>
  </si>
  <si>
    <t>BP2 / Descrizione della misura specifica</t>
  </si>
  <si>
    <t>BP2 / Anno</t>
  </si>
  <si>
    <t>BP2 / Numero di progetti valutati</t>
  </si>
  <si>
    <t>BP2 / Investimento medio del singolo progetto</t>
  </si>
  <si>
    <t>BP3 / Ente promotore</t>
  </si>
  <si>
    <t>BP3 / Ambito</t>
  </si>
  <si>
    <t>BP3 / Tematica</t>
  </si>
  <si>
    <t>BP3 / Descrizione della misura specifica</t>
  </si>
  <si>
    <t>BP3 / Anno</t>
  </si>
  <si>
    <t>BP3 / Numero di progetti valutati</t>
  </si>
  <si>
    <t>BP3 / Investimento medio del singolo progetto</t>
  </si>
  <si>
    <t>MA1 / Motivazioni cursus studiorum</t>
  </si>
  <si>
    <t>MA2 / Motivazioni cursus studiorum</t>
  </si>
  <si>
    <t>AG4 Alimenti ad alta efficienza nutrizionale</t>
  </si>
  <si>
    <t>CV1 Processi catalitici sostenibili per applicazioni industriali (chimica sostenibile)</t>
  </si>
  <si>
    <t>CV2 Creazione di bioraffinerie per la produzione integrata di prodotti a valore aggiunto da colture no food e da biomasse di scarto (bioeconomia)</t>
  </si>
  <si>
    <t>CV3 Bioeconomia del futuro</t>
  </si>
  <si>
    <t>ICC5 Esperienze coinvolgenti, sicure e partecipative dei contenuti digitali</t>
  </si>
  <si>
    <t>COMPETITIVITÀ_IMPRESE</t>
  </si>
  <si>
    <t>CI2 Internazionalizzazione d’impresa</t>
  </si>
  <si>
    <t>7. ESPERIENZE PROFESSIONALI</t>
  </si>
  <si>
    <t>8. ESPERIENZE DI VALUTAZIONE</t>
  </si>
  <si>
    <t>CI1 Creazione e avvio d'impresa</t>
  </si>
  <si>
    <t>CI4 Ristrutturazione, riconversione, discontinuità aziendale (re-start-up)</t>
  </si>
  <si>
    <t>CI3 Innovazione di prodotto/servizio, strategica ed organizzativa</t>
  </si>
  <si>
    <t>CI5 Innovazione sociale</t>
  </si>
  <si>
    <t>TDC1 Intelligenza artificiale</t>
  </si>
  <si>
    <t>TDC2 Difesa cibernetica e sicurezza informatica</t>
  </si>
  <si>
    <t>TDC3 Infrastrutture e piattaforme digitali</t>
  </si>
  <si>
    <t>TECNOLOGIE_DIGITALI_E_CIBERNETICHE</t>
  </si>
  <si>
    <t>N. Partita IVA</t>
  </si>
  <si>
    <t>Denominazione partita IVA</t>
  </si>
  <si>
    <t>Bando / Misura specifica (BP1)</t>
  </si>
  <si>
    <t>Descrizione del Bando / Misura specifica</t>
  </si>
  <si>
    <t>Bando / Misura specifica (BP2)</t>
  </si>
  <si>
    <t>Bando / Misura specifica (BP3)</t>
  </si>
  <si>
    <t>2 Ricerca industriale e sviluppo sperimentale</t>
  </si>
  <si>
    <t>LUCILLA</t>
  </si>
  <si>
    <t>LANCIOTTI</t>
  </si>
  <si>
    <t>ITALIA</t>
  </si>
  <si>
    <t>MONTEROTONDO</t>
  </si>
  <si>
    <t>RM</t>
  </si>
  <si>
    <t>PD</t>
  </si>
  <si>
    <t>ITALIANO</t>
  </si>
  <si>
    <t>INGLESE</t>
  </si>
  <si>
    <t>FRANCESE</t>
  </si>
  <si>
    <t>Ingegneria elettronica</t>
  </si>
  <si>
    <t>24/03/1993</t>
  </si>
  <si>
    <t>Università degli Studi di Ancona</t>
  </si>
  <si>
    <t>"Progettazione ed implementazione software dedicato DSP custom per applicazioni nel campo
dell'elettronica musicale".</t>
  </si>
  <si>
    <t>107/110</t>
  </si>
  <si>
    <t>In corso</t>
  </si>
  <si>
    <t>R.Q. Research Qualification S.r.l.</t>
  </si>
  <si>
    <t>Milano</t>
  </si>
  <si>
    <t>MI</t>
  </si>
  <si>
    <t>Consulenza progetti di innovazione</t>
  </si>
  <si>
    <t>Società di consulenza specializzata nel trasferimento tecnologico, R&amp;D, fund raising, gestione
dei processi d’innovazione, nell’organizzazione aziendale, nella formazione superiore.
Ente di formazione accreditato presso Regione Lombardia per le tipologie formazione continua, alta formazione (programma Ingenio). Accreditato presso la Regione del Veneto per la formazione continua, CRTT accreditato Regione Lombardia- sistema QuESTIO, Full Member INSME International Network for SME.</t>
  </si>
  <si>
    <t>01/02/2014</t>
  </si>
  <si>
    <t>NovaFund SpA</t>
  </si>
  <si>
    <t>Padova</t>
  </si>
  <si>
    <t>Consulenza sugli strumenti di finanza innovativa</t>
  </si>
  <si>
    <t>Consigliere delegato, Responsabile Sviluppo servizi e prodotti, Coordinamento area tecnica e servizi, Analisi e valutazione progetti, Consulenza e assistenza Clienti</t>
  </si>
  <si>
    <t>in corso</t>
  </si>
  <si>
    <t>04/08/2015</t>
  </si>
  <si>
    <t>TECHNETIC ITALIA S.r.l.</t>
  </si>
  <si>
    <t>Napoli</t>
  </si>
  <si>
    <t>NA</t>
  </si>
  <si>
    <t>Consulenza alle imprese</t>
  </si>
  <si>
    <t>Società di specializzata nello sviluppo di metodologie e sistemi esperti per la gestione e
valorizzazione di IP e nell’utilizzo delle banche dati, nel supporto per la gestione di sistemi di
Data Protection e Cyber security. Consulenza sull’applicazione delle metodologie ai fini della valorizzazione del patrimonio IP incluso lo sfruttamento economico della proprietà industriale ai fini dell’adesione ai regimi Patent Box. Risk analysis e definizione sistemi di data protection e cyber security. Socio AIRI, Fornitore servizi per ASSOLOMBARDA</t>
  </si>
  <si>
    <t>Presidente CDA - Amministratore delegato, Responsabile tecnico per lo sviluppo ed erogazione dei servizi, Gestione dei benefici derivanti dalla valorizzazione dei beni immateriali, Sviluppo delle metodologie, risk analysis, analisi e valutazione, dei sistemi di data protection.</t>
  </si>
  <si>
    <t>Società di consulenza e sviluppo sistemi e modelli software per reperire finanziamenti e
fondi per imprese, in particolare start up innovative e PMI innovative;
Consulenza strategica, finanziaria, organizzativa per l'accesso a strumenti di corporate
finance;
Consulenza sui modelli applicativi Industry 4.0, trasformazione digitale, applicazione di
tecnologie abilitanti, soluzioni advanced manufacturing e Cyber security.</t>
  </si>
  <si>
    <t>01/06/2011</t>
  </si>
  <si>
    <t>EidonLab Scarl</t>
  </si>
  <si>
    <t>Laboratorio di ricerca indipendente</t>
  </si>
  <si>
    <t>Laboratorio di Ricerca indipendente no profit (EC Com. 2006 C323/01 Sec. 2.2.d) che svolge attività di ricerca industriale e di sviluppo sperimentale, diffondendone i risultati e la sperimentazione mediante l'insegnamento, la pubblicazione e il trasferimento di tecnologie (metodo open innovation rete COIN di oltre 130 laboratori. EidonLab è certificato ISO 9001: 2008; accreditato come CRTT dal sistema QuESTIO; socio AIRI; Member INSME International Network for SME, membro EARTO. Membro Cluster Tecnologico Fabbrica Intelligente.</t>
  </si>
  <si>
    <t>Socio fondatore responsabile delle relazioni esterne e del coordinamento delle attività istituzionali; coordinamento e supervisione tecnico-scientifica dei progetti di ricerca, direzione tecnica di contratti di ricerca in outsourcing, delegato tecnico-scientifico AIRI.</t>
  </si>
  <si>
    <t>01/01/2007</t>
  </si>
  <si>
    <t>Euform Europa e Formazione Associazione</t>
  </si>
  <si>
    <t>San Giorgio di Nogaro</t>
  </si>
  <si>
    <t>UD</t>
  </si>
  <si>
    <t>Ente di formazione accreditato presso la Regione Friuli Venezia Giulia</t>
  </si>
  <si>
    <t>Attività di docenza, tutoraggio, coordinamento, progettazione su corsi di formazione  finanziati dalla Regione del Friuli Venezia Giulia a valere su FSE (POR 2007 –2013), su fondi regionali e nazionali.</t>
  </si>
  <si>
    <t>Membro del comitato direttivo, dal 2011 Direttore dell’Ente responsabile dei processi di analisi dei fabbisogni, dei processi di progettazione, monitoraggio e valutazione dei corsi di formazione.</t>
  </si>
  <si>
    <t>01/05/2012</t>
  </si>
  <si>
    <t>Trevefin SpA</t>
  </si>
  <si>
    <t>Tarzo</t>
  </si>
  <si>
    <t>TV</t>
  </si>
  <si>
    <t>Venture Capital</t>
  </si>
  <si>
    <t>Private Equity, Equity sales and trading, corporate lending, finanza agevolata.</t>
  </si>
  <si>
    <t>Vice presidente del CDA con ruolo di responsabilità nell'analisi e valutazione dei progetti di investimento.</t>
  </si>
  <si>
    <t>30/01/2001</t>
  </si>
  <si>
    <t>20/05/2006</t>
  </si>
  <si>
    <t>Gruppo GENESIS: GENESIS CONSULTING S.r.l. &amp; GENECONSULT S.r.l.</t>
  </si>
  <si>
    <t>Consulenza aziendale</t>
  </si>
  <si>
    <t xml:space="preserve">Società di consulenza aziendale e formazione nell’ambito della certificazione di qualità, ambiente e sicurezza, organizzazione, controllo di gestione, informatica, progetti di innovazione tecnologica, internazionalizzazione e commercio estero, reperimento e gestione di finanziamenti alle imprese e agli enti. </t>
  </si>
  <si>
    <t>Amministratore Delegato, Responsabile R&amp;D e risorse umane, coordinamento progetti di formazione cofinanziati con F.S.E. e L.236/93 (Regioni Veneto, Friuli, Lombardia, Emilia Romagna,Toscana, Trentino , Marche, Abruzzo), responsabile progetti ricerca e innovazione.</t>
  </si>
  <si>
    <t>01/03/1996</t>
  </si>
  <si>
    <t>01/05/2006</t>
  </si>
  <si>
    <t>GRUPPO GENESIS S.r.l</t>
  </si>
  <si>
    <t>Roma</t>
  </si>
  <si>
    <t>Consulenza qualità</t>
  </si>
  <si>
    <t>Assistenza e consulenza alle imprese nella realizzazione di Sistemi di Qualità Aziendali (ISO 9000) e di Eco Gestione (ISO 14000 ed EMAS).</t>
  </si>
  <si>
    <t>Responsabile della progettazione sistemi qualità, ambiente ed assistenza alla certificazione nei settori:chimico, meccanico, cantieristica navale, edile, elettronico, servizi e logistica, dispositivi biomedici elettronici, prodotti e servizi informatici, progettazione e sviluppo software.</t>
  </si>
  <si>
    <t>01/01/1999</t>
  </si>
  <si>
    <t>01/01/2000</t>
  </si>
  <si>
    <t>DASA-ZERT ITALIA</t>
  </si>
  <si>
    <t xml:space="preserve">Certificazione </t>
  </si>
  <si>
    <t xml:space="preserve">Ente certificatore della Daimler-Benz Aerospace S.r.l. </t>
  </si>
  <si>
    <t>Esecuzione di Preaudit e Audit di Certificazione secondo ISO 9000 e ISO 14000
Docenza sulle Norme UNI EN 30011 nell’ambito del corso “Verifiche ispettive interne della qualità”</t>
  </si>
  <si>
    <t>01/01/1993</t>
  </si>
  <si>
    <t>31/12/1995</t>
  </si>
  <si>
    <t>TECNODATA Srl</t>
  </si>
  <si>
    <t>Martinsicuro</t>
  </si>
  <si>
    <t>TE</t>
  </si>
  <si>
    <t>Sviluppo software</t>
  </si>
  <si>
    <t>Società di progettazione e sviluppo software.</t>
  </si>
  <si>
    <t xml:space="preserve">Sistemista UNIX - Ricerca e sviluppo prodotti custom, ricerca e sviluppo software applicativo su DB ORACLE, consulenza per progettazione, sviluppo, verifica software object oriented
Formazione: Integrazione applicativi custom e sistemi operativi UNIX.
</t>
  </si>
  <si>
    <t>European Commission</t>
  </si>
  <si>
    <t>2015</t>
  </si>
  <si>
    <t>Esperto valutatore progetti Horizon 2020 H2020-SMEINST-2015- 2016-2017-2018 Fase 1, Fase 2</t>
  </si>
  <si>
    <t>FINLOMBARDA SPA</t>
  </si>
  <si>
    <t>Esperto per valutazione tecnica ex ante, in itinere, finale con sopralluoghi tecnici</t>
  </si>
  <si>
    <t>2016</t>
  </si>
  <si>
    <t>Esperto valutatore per macro area di competenza:
- Tecnologie industriali abilitanti;
- Manifatturiero avanzato</t>
  </si>
  <si>
    <t>La Laurea in ingegneria elettronica LAU1 ha consentito di apprendere le conoscenze da sfruttare nel settore ICT (TIA1) e delle tecnologie legate alla manifattura avanzata; la successiva specializzazione grazie ai corsi di specializzazione in europrogettazione e valutazione dei progetti di ricerca europei e in certificazione dei sistemi di qualità mi hanno permesso di offrire aggiornate competenze alle imprese per il reperimento di fonti di finanziamento delle attività di innovazione tecnologica, ricerca industriale e innovazione organizzativa.
I progetti svolti e coordinati hanno condotto allo sviluppo di soluzioni innovative nel campo delle tecnologie dell'informazione e della comunicazione e delle tecnologie industriali di produzione avanzata (MA1) con particolare attenzione al tema dell’efficienza nell’uso delle risorse produttive (MA3) e dei sistemi produttivi che garantiscano la sostenibilità ambientale.
Le esperienze formative maturate mi hanno permesso di acquisire notevoli competenze nello svolgimento delle attività necessarie allo sviluppo delle attività di ricerca delle imprese clienti tramite la valutazione delle potenzialità di crescita dell’impresa, il carattere innovativo del nuovo prodotto/servizio proposto, l’elaborazione di piani strategici, la progettazione e il coordinamento degli strumenti di sostegno al finanziamento delle attività d’impresa (MA5).</t>
  </si>
  <si>
    <t>Consulente R&amp;D, Responsabile gestione tecnica ed amministrativa dei progetti ricerca e innovazione tecnologica, supervisione tecnico scientifica dei programmi di ricerca, progettazione e coordinamento progetti di formazione; responsabile Programma Ingenio della Regione Lombardia</t>
  </si>
  <si>
    <t>01/06/2018</t>
  </si>
  <si>
    <t>The Basque Innovation Agency - Innobasque</t>
  </si>
  <si>
    <t>Expert for MANUNET Call 2017</t>
  </si>
  <si>
    <t>Esperto valutatore per la valutazione dei progetti presentati nella call 2017 di MANUNET,
network di agenzie governative europee creato per il finanziamento di progetti innovativi in
tema di manifattura avanzata, nuovi materiali e tecnologie ICT applicate ai processi
manifatturieri.</t>
  </si>
  <si>
    <t>2017</t>
  </si>
  <si>
    <t>Esperto valutatore per i progetti Horizon2020 SME Instrument nei settori settori:
Information and Communication Technology ICT, Cryptology, security, privacy, quantum crypto, cyber-physical systems; Internet Services &amp; Applications, Advanced manufacturing.</t>
  </si>
  <si>
    <t>Nel corso della mia carriera di studi ho maturato le conoscenze e le competenze per assistere le imprese nello sviluppo di progetti di innovazione incentrati sulle tecnologie ICT applicate ai processi produttivi avanzati (TIA8).
La laurea in ingegneria elettronica LAU1 mi ha consentito di acquisire le conoscenze basilari da sfruttare nel campo ingegneristico, i successivi corsi di specializzazione incentrati sull’Europrogettazione e la partecipazione a corsi relativi alla valutazione dei progetti di ricerca europei hanno costituito la formazione necessaria per conoscere gli strumenti per svolgere l’attività professionale di consulenza per la redazione e valutazione di progetti d’innovazione tecnologica, ricerca industriale e innovazione organizzativa afferenti prevalentemente al settore ICT (TIA1). 
In virtù delle attività di formazione e professionali, sono iscritto ai seguenti albi professionali:
• Albo degli ingegneri della Provincia di Padova;
• Valutatore esperto della Commissione Europea per i programmi Sme Instrument in Horizon 2020;
• Albo consulenti accreditati Apre (Agenzia per la Promozione della Ricerca Europea)
• Valutatore progetti progetti innovativi in tema di manifattura avanzata, nuovi materiali e tecnologie ICT applicate ai processi manifatturieri - call Manunet 2017
• Albo REPRISE - Register of Expert Peer Reviewers for Italian Scientific Evaluation - del MIUR
• Albo Finlombarda degli esperti per valutazione tecnica ex ante, in itinere, finale dei progetti</t>
  </si>
  <si>
    <t>Ho maturato la maggior parte delle mie competenze professionali ricoprendo il ruolo di responsabile Ricerca e Sviluppo di RQ Research Qualification Srl (EP1) nel quale ho supportato aziende, enti pubblici e privati, nello sviluppo di nuovi business basati sull’innovazione legati alle tecnologie informatiche (TIA1) e a quelle connesse alle tecniche di produzione avanzata (TIA8).
Le precedenti esperienze professionali hanno riguardato la qualifica di responsabile e coordinatore delle attività di ricerca e sviluppo in diverse realtà d’impresa (EP2, EP3, EP4, EP5, EP7, EP8, EP9, EP10). Alcuni progetti gestiti: 
• Global innovation link 2 customer (gil2c): sistema integrato di Comunicazione interaziendale – L. 47/78 Friuli anno 2009;
• Sistema sperimentale di collaborative working interaziendale - L. 47/78 Friuli anno 2012;
• RETE COIN - Collaborative Open Innovation Network, per la diffusione dei risultati della ricerca;
• GLC – Global Lean Coomunication - L.25/2005 Friuli Venezia Giulia
• Studio, sviluppo e sperimentazione di piattaforma sw per la simulazione dei processi logistici – L.47/78 Friuli anno 2012;
• Puma: algoritmi e innovativa piattaforma prototipale per la  manutenzione con web distribuito e cloud computing - POR CRO azione 5.1.1 bando 2013 – Regione Veneto
• Esperto valutatore della Commissione Europea per i progetti Horizon 2020 - SME Instrument  ho valutato oltre 200 progetti di ricerca e sviluppo afferenti al settore delle tecnologie ICT.
• Sviluppo delle metodologie di analisi e valutazione dei sistemi di data protection e Cyber security</t>
  </si>
  <si>
    <t xml:space="preserve">Ho assistito centinaia di aziende in progetti di sviluppo tecnologico specializzandomi in attività legate alla ricerca industriale ed all’innovazione di business. I progetti di innovazione realizzati in qualità di responsabile R&amp;D di R.Q. Research Qualification Srl (EP1) sono stati focalizzati su tematiche trasversali legate alle tecnologie per le produzioni manifatturiere avanzate. Le altre esperienze professionali sono state incentrate sul ruolo di responsabile e direttore della progettazione e gestione di progetti di R&amp;D e di trasferimento tecnologico (EP2, EP3, EP4). Ho coordinato progetti relativi a nuovi processi innovativi di produzione in diversi settori tecnologici (MA1) e relativi a sistemi di produzione che garantiscano una maggiore efficienza nell’uso delle risorse (MA2) in ottica anche della garanzia della sostenibilità ambientale (MA5).
Alcuni progetti gestiti:
• “Miglioramento dell’offerta di ricerca, innovazione e trasferimento tecnologico” Regione FVG
• SSOD2 - Dispositivo di rilevazione di oggetti semisommersi;
• UBE - Underwater Blue Efficiency 
• CruiseCon.net - Infrastruttura di comunicazione e controllo che integri trasmissione Ottica e PowerLine.
• Auditor tecnologico per il VII programma quadro della Commissione Europea 
• Esperto valutatore dei progetti SME Instrument di Horizon 2020.
• Perito per la valutazione dell'interconnessione dei sistemi produttivi e logistici;
• Consulente per le soluzioni tecniche idonee per l'adeguamento delle imprese agli standard Industry 4,0
</t>
  </si>
  <si>
    <t>01/06/2002</t>
  </si>
  <si>
    <t>1966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</si>
</sst>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0"/>
      <color theme="1"/>
      <name val="Arial"/>
      <family val="2"/>
    </font>
    <font>
      <b/>
      <sz val="16"/>
      <color theme="0"/>
      <name val="Arial"/>
      <family val="2"/>
    </font>
    <font>
      <b/>
      <sz val="10"/>
      <color theme="1"/>
      <name val="Arial"/>
      <family val="2"/>
    </font>
    <font>
      <b/>
      <i/>
      <sz val="10"/>
      <color theme="1"/>
      <name val="Arial"/>
      <family val="2"/>
    </font>
    <font>
      <i/>
      <sz val="8"/>
      <color rgb="FFC00000"/>
      <name val="Arial"/>
      <family val="2"/>
    </font>
    <font>
      <sz val="9"/>
      <color indexed="81"/>
      <name val="Tahoma"/>
      <family val="2"/>
    </font>
    <font>
      <b/>
      <sz val="9"/>
      <color indexed="81"/>
      <name val="Tahoma"/>
      <family val="2"/>
    </font>
    <font>
      <i/>
      <sz val="10"/>
      <color theme="1"/>
      <name val="Arial"/>
      <family val="2"/>
    </font>
    <font>
      <b/>
      <sz val="13"/>
      <color theme="1"/>
      <name val="Arial"/>
      <family val="2"/>
    </font>
    <font>
      <b/>
      <i/>
      <u/>
      <sz val="10"/>
      <color theme="1"/>
      <name val="Arial"/>
      <family val="2"/>
    </font>
    <font>
      <b/>
      <strike/>
      <sz val="10"/>
      <color theme="1"/>
      <name val="Arial"/>
      <family val="2"/>
    </font>
    <font>
      <strike/>
      <sz val="10"/>
      <color theme="1"/>
      <name val="Arial"/>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45">
    <xf numFmtId="0" fontId="0" fillId="0" borderId="0" xfId="0"/>
    <xf numFmtId="0" fontId="1" fillId="0" borderId="0" xfId="0" applyFont="1" applyAlignment="1">
      <alignment vertical="center"/>
    </xf>
    <xf numFmtId="0" fontId="3" fillId="0" borderId="0" xfId="0" applyFont="1" applyAlignment="1">
      <alignment vertical="center"/>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49" fontId="1" fillId="0" borderId="0" xfId="0" applyNumberFormat="1" applyFont="1" applyAlignment="1" applyProtection="1">
      <alignment vertical="center"/>
    </xf>
    <xf numFmtId="49" fontId="3" fillId="0" borderId="0" xfId="0" applyNumberFormat="1" applyFont="1" applyAlignment="1" applyProtection="1">
      <alignment vertical="center"/>
    </xf>
    <xf numFmtId="0" fontId="1" fillId="0" borderId="0" xfId="0" applyFont="1" applyAlignment="1" applyProtection="1">
      <alignment vertical="center"/>
    </xf>
    <xf numFmtId="49" fontId="1" fillId="2" borderId="0" xfId="0" applyNumberFormat="1" applyFont="1" applyFill="1" applyAlignment="1" applyProtection="1">
      <alignment vertical="center"/>
    </xf>
    <xf numFmtId="49" fontId="1" fillId="3" borderId="0" xfId="0" applyNumberFormat="1" applyFont="1" applyFill="1" applyAlignment="1" applyProtection="1">
      <alignment vertical="center"/>
    </xf>
    <xf numFmtId="49" fontId="1" fillId="4" borderId="0" xfId="0" applyNumberFormat="1" applyFont="1" applyFill="1" applyAlignment="1" applyProtection="1">
      <alignment vertical="center"/>
    </xf>
    <xf numFmtId="49" fontId="5" fillId="0" borderId="0" xfId="0" applyNumberFormat="1" applyFont="1" applyAlignment="1" applyProtection="1">
      <alignment horizontal="center" vertical="center"/>
    </xf>
    <xf numFmtId="49" fontId="1" fillId="4" borderId="1" xfId="0" applyNumberFormat="1" applyFont="1" applyFill="1" applyBorder="1" applyAlignment="1" applyProtection="1">
      <alignment vertical="center"/>
    </xf>
    <xf numFmtId="0" fontId="5" fillId="0" borderId="0" xfId="0" applyFont="1" applyAlignment="1" applyProtection="1">
      <alignment horizontal="center" vertical="center"/>
    </xf>
    <xf numFmtId="0" fontId="1" fillId="2" borderId="1" xfId="0" applyNumberFormat="1" applyFont="1" applyFill="1" applyBorder="1" applyAlignment="1" applyProtection="1">
      <alignment vertical="top" wrapText="1"/>
      <protection locked="0"/>
    </xf>
    <xf numFmtId="0" fontId="1" fillId="3" borderId="1" xfId="0" applyNumberFormat="1" applyFont="1" applyFill="1" applyBorder="1" applyAlignment="1" applyProtection="1">
      <alignment vertical="top" wrapText="1"/>
      <protection locked="0"/>
    </xf>
    <xf numFmtId="49" fontId="5" fillId="0" borderId="0" xfId="0" applyNumberFormat="1" applyFont="1" applyAlignment="1" applyProtection="1">
      <alignment horizontal="center" vertical="top"/>
    </xf>
    <xf numFmtId="49" fontId="1" fillId="0" borderId="0" xfId="0" applyNumberFormat="1" applyFont="1" applyAlignment="1" applyProtection="1">
      <alignment vertical="top"/>
    </xf>
    <xf numFmtId="49" fontId="3" fillId="0" borderId="0" xfId="0" applyNumberFormat="1" applyFont="1" applyAlignment="1" applyProtection="1">
      <alignment vertical="top"/>
    </xf>
    <xf numFmtId="0" fontId="11" fillId="0" borderId="0" xfId="0" applyFont="1" applyAlignment="1">
      <alignment vertical="center"/>
    </xf>
    <xf numFmtId="0" fontId="12" fillId="0" borderId="0" xfId="0" applyFont="1" applyAlignment="1">
      <alignment vertical="center"/>
    </xf>
    <xf numFmtId="49" fontId="3" fillId="0" borderId="0" xfId="0" applyNumberFormat="1" applyFont="1" applyFill="1" applyAlignment="1">
      <alignment vertical="center"/>
    </xf>
    <xf numFmtId="49" fontId="3" fillId="0" borderId="0" xfId="0" applyNumberFormat="1" applyFont="1" applyFill="1" applyAlignment="1" applyProtection="1">
      <alignment vertical="center"/>
    </xf>
    <xf numFmtId="49" fontId="3" fillId="0" borderId="0" xfId="0" applyNumberFormat="1" applyFont="1" applyFill="1" applyAlignment="1">
      <alignment vertical="top"/>
    </xf>
    <xf numFmtId="0" fontId="1" fillId="0" borderId="0" xfId="0" applyFont="1" applyFill="1" applyAlignment="1">
      <alignment vertical="center"/>
    </xf>
    <xf numFmtId="49" fontId="3" fillId="0" borderId="0" xfId="0" applyNumberFormat="1" applyFont="1" applyFill="1" applyAlignment="1" applyProtection="1">
      <alignment vertical="top"/>
    </xf>
    <xf numFmtId="49" fontId="3" fillId="0" borderId="0" xfId="0" applyNumberFormat="1" applyFont="1" applyFill="1" applyAlignment="1">
      <alignment vertical="top" wrapText="1"/>
    </xf>
    <xf numFmtId="49" fontId="3" fillId="0" borderId="0" xfId="0" applyNumberFormat="1" applyFont="1" applyAlignment="1" applyProtection="1">
      <alignment vertical="top" wrapText="1"/>
    </xf>
    <xf numFmtId="0" fontId="1" fillId="0" borderId="0" xfId="0" applyFont="1" applyAlignment="1" applyProtection="1">
      <alignment vertical="top"/>
    </xf>
    <xf numFmtId="49" fontId="8" fillId="0" borderId="0" xfId="0" applyNumberFormat="1" applyFont="1" applyAlignment="1" applyProtection="1">
      <alignment vertical="center"/>
    </xf>
    <xf numFmtId="49" fontId="1" fillId="2" borderId="1" xfId="0" applyNumberFormat="1" applyFont="1" applyFill="1" applyBorder="1" applyAlignment="1" applyProtection="1">
      <alignment vertical="center"/>
      <protection locked="0"/>
    </xf>
    <xf numFmtId="49" fontId="1" fillId="2" borderId="1" xfId="0" applyNumberFormat="1" applyFont="1" applyFill="1" applyBorder="1" applyAlignment="1" applyProtection="1">
      <alignment vertical="center"/>
      <protection locked="0"/>
    </xf>
    <xf numFmtId="49" fontId="1" fillId="2" borderId="1" xfId="0" applyNumberFormat="1" applyFont="1" applyFill="1" applyBorder="1" applyAlignment="1" applyProtection="1">
      <alignment vertical="center"/>
      <protection locked="0"/>
    </xf>
    <xf numFmtId="49" fontId="1" fillId="2" borderId="1" xfId="0" applyNumberFormat="1" applyFont="1" applyFill="1" applyBorder="1" applyAlignment="1" applyProtection="1">
      <alignment vertical="center"/>
      <protection locked="0"/>
    </xf>
    <xf numFmtId="49" fontId="1" fillId="2" borderId="1" xfId="0" applyNumberFormat="1" applyFont="1" applyFill="1" applyBorder="1" applyAlignment="1" applyProtection="1">
      <alignment vertical="center"/>
      <protection locked="0"/>
    </xf>
    <xf numFmtId="49" fontId="1" fillId="2" borderId="1" xfId="0" applyNumberFormat="1" applyFont="1" applyFill="1" applyBorder="1" applyAlignment="1" applyProtection="1">
      <alignment vertical="center"/>
      <protection locked="0"/>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0" fontId="1" fillId="2" borderId="1" xfId="0" applyNumberFormat="1" applyFont="1" applyFill="1" applyBorder="1" applyAlignment="1" applyProtection="1">
      <alignment vertical="top" wrapText="1"/>
      <protection locked="0"/>
    </xf>
    <xf numFmtId="0" fontId="1" fillId="3" borderId="1" xfId="0" applyNumberFormat="1" applyFont="1" applyFill="1" applyBorder="1" applyAlignment="1" applyProtection="1">
      <alignment vertical="top" wrapText="1"/>
      <protection locked="0"/>
    </xf>
    <xf numFmtId="49" fontId="2" fillId="5" borderId="0" xfId="0" applyNumberFormat="1" applyFont="1" applyFill="1" applyAlignment="1" applyProtection="1">
      <alignment vertical="center"/>
    </xf>
    <xf numFmtId="0" fontId="8" fillId="0" borderId="0" xfId="0" applyNumberFormat="1" applyFont="1" applyAlignment="1" applyProtection="1">
      <alignment horizontal="justify" vertical="center" wrapText="1"/>
    </xf>
    <xf numFmtId="0" fontId="9" fillId="0" borderId="0" xfId="0" applyFont="1" applyAlignment="1" applyProtection="1">
      <alignment vertical="center"/>
    </xf>
    <xf numFmtId="49" fontId="9" fillId="0" borderId="0" xfId="0" applyNumberFormat="1" applyFont="1" applyAlignment="1" applyProtection="1">
      <alignment vertical="center"/>
    </xf>
    <xf numFmtId="0" fontId="8" fillId="0" borderId="0" xfId="0" applyNumberFormat="1" applyFont="1" applyFill="1" applyAlignment="1" applyProtection="1">
      <alignment vertical="center" wrapText="1"/>
    </xf>
  </cellXfs>
  <cellStyles count="1">
    <cellStyle name="Normale" xfId="0" builtinId="0"/>
  </cellStyles>
  <dxfs count="0"/>
  <tableStyles count="0" defaultTableStyle="TableStyleMedium9"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1"/>
  <sheetViews>
    <sheetView tabSelected="1" zoomScaleNormal="100" workbookViewId="0">
      <selection activeCell="D34" sqref="D34"/>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
        <v>115</v>
      </c>
    </row>
    <row r="2" spans="1:4" ht="15" customHeight="1" x14ac:dyDescent="0.35">
      <c r="A2" s="11"/>
      <c r="B2" s="5"/>
      <c r="C2" s="5"/>
      <c r="D2" s="8" t="s">
        <v>116</v>
      </c>
    </row>
    <row r="3" spans="1:4" ht="15" customHeight="1" x14ac:dyDescent="0.35">
      <c r="A3" s="11"/>
      <c r="B3" s="5"/>
      <c r="C3" s="5"/>
      <c r="D3" s="9" t="s">
        <v>184</v>
      </c>
    </row>
    <row r="4" spans="1:4" ht="15" customHeight="1" x14ac:dyDescent="0.35">
      <c r="A4" s="11"/>
      <c r="B4" s="5"/>
      <c r="C4" s="5"/>
      <c r="D4" s="10" t="s">
        <v>117</v>
      </c>
    </row>
    <row r="5" spans="1:4" ht="15" customHeight="1" x14ac:dyDescent="0.35">
      <c r="A5" s="11"/>
      <c r="B5" s="5"/>
      <c r="C5" s="5"/>
      <c r="D5" s="5"/>
    </row>
    <row r="6" spans="1:4" ht="16.5" x14ac:dyDescent="0.35">
      <c r="A6" s="11"/>
      <c r="B6" s="5"/>
      <c r="C6" s="42" t="s">
        <v>207</v>
      </c>
      <c r="D6" s="42"/>
    </row>
    <row r="7" spans="1:4" ht="15" customHeight="1" x14ac:dyDescent="0.35">
      <c r="A7" s="11" t="s">
        <v>104</v>
      </c>
      <c r="B7" s="5"/>
      <c r="C7" s="6" t="s">
        <v>105</v>
      </c>
      <c r="D7" s="12" t="str">
        <f>nome&amp;" "&amp;cognome&amp;"; "&amp;codice_fiscale</f>
        <v xml:space="preserve">LUCILLA LANCIOTTI; </v>
      </c>
    </row>
    <row r="8" spans="1:4" ht="15" customHeight="1" x14ac:dyDescent="0.35">
      <c r="A8" s="11"/>
      <c r="B8" s="5"/>
      <c r="C8" s="5"/>
      <c r="D8" s="5"/>
    </row>
    <row r="9" spans="1:4" ht="20" x14ac:dyDescent="0.35">
      <c r="A9" s="11"/>
      <c r="B9" s="5"/>
      <c r="C9" s="40" t="s">
        <v>172</v>
      </c>
      <c r="D9" s="40"/>
    </row>
    <row r="10" spans="1:4" ht="15" customHeight="1" x14ac:dyDescent="0.35">
      <c r="A10" s="11"/>
      <c r="B10" s="5"/>
      <c r="C10" s="5"/>
      <c r="D10" s="5"/>
    </row>
    <row r="11" spans="1:4" ht="15" customHeight="1" x14ac:dyDescent="0.35">
      <c r="A11" s="11" t="s">
        <v>91</v>
      </c>
      <c r="B11" s="5"/>
      <c r="C11" s="6" t="s">
        <v>60</v>
      </c>
      <c r="D11" s="3" t="s">
        <v>676</v>
      </c>
    </row>
    <row r="12" spans="1:4" ht="15" customHeight="1" x14ac:dyDescent="0.35">
      <c r="A12" s="11" t="s">
        <v>92</v>
      </c>
      <c r="B12" s="5"/>
      <c r="C12" s="6" t="s">
        <v>61</v>
      </c>
      <c r="D12" s="3" t="s">
        <v>677</v>
      </c>
    </row>
    <row r="13" spans="1:4" ht="15" customHeight="1" x14ac:dyDescent="0.35">
      <c r="A13" s="11" t="s">
        <v>93</v>
      </c>
      <c r="B13" s="5"/>
      <c r="C13" s="6" t="s">
        <v>112</v>
      </c>
      <c r="D13" s="3" t="s">
        <v>114</v>
      </c>
    </row>
    <row r="14" spans="1:4" ht="15" customHeight="1" x14ac:dyDescent="0.35">
      <c r="A14" s="11"/>
      <c r="B14" s="5"/>
      <c r="C14" s="5"/>
      <c r="D14" s="5"/>
    </row>
    <row r="15" spans="1:4" ht="15" customHeight="1" x14ac:dyDescent="0.35">
      <c r="A15" s="11" t="s">
        <v>94</v>
      </c>
      <c r="B15" s="5"/>
      <c r="C15" s="6" t="s">
        <v>62</v>
      </c>
      <c r="D15" s="3" t="s">
        <v>678</v>
      </c>
    </row>
    <row r="16" spans="1:4" ht="15" customHeight="1" x14ac:dyDescent="0.35">
      <c r="A16" s="11" t="s">
        <v>95</v>
      </c>
      <c r="B16" s="5"/>
      <c r="C16" s="6" t="s">
        <v>63</v>
      </c>
      <c r="D16" s="3" t="s">
        <v>679</v>
      </c>
    </row>
    <row r="17" spans="1:4" ht="15" customHeight="1" x14ac:dyDescent="0.35">
      <c r="A17" s="11" t="s">
        <v>96</v>
      </c>
      <c r="B17" s="5"/>
      <c r="C17" s="6" t="s">
        <v>100</v>
      </c>
      <c r="D17" s="3" t="s">
        <v>680</v>
      </c>
    </row>
    <row r="18" spans="1:4" ht="15" customHeight="1" x14ac:dyDescent="0.35">
      <c r="A18" s="11" t="s">
        <v>97</v>
      </c>
      <c r="B18" s="5"/>
      <c r="C18" s="6" t="s">
        <v>101</v>
      </c>
      <c r="D18" s="3" t="s">
        <v>775</v>
      </c>
    </row>
    <row r="19" spans="1:4" ht="15" customHeight="1" x14ac:dyDescent="0.35">
      <c r="A19" s="11"/>
      <c r="B19" s="5"/>
      <c r="C19" s="5"/>
      <c r="D19" s="5"/>
    </row>
    <row r="20" spans="1:4" ht="15" customHeight="1" x14ac:dyDescent="0.35">
      <c r="A20" s="11" t="s">
        <v>98</v>
      </c>
      <c r="B20" s="5"/>
      <c r="C20" s="6" t="s">
        <v>66</v>
      </c>
      <c r="D20" s="30"/>
    </row>
    <row r="21" spans="1:4" ht="15" customHeight="1" x14ac:dyDescent="0.35">
      <c r="A21" s="11" t="s">
        <v>99</v>
      </c>
      <c r="B21" s="5"/>
      <c r="C21" s="6" t="s">
        <v>64</v>
      </c>
      <c r="D21" s="3"/>
    </row>
    <row r="22" spans="1:4" ht="15" customHeight="1" x14ac:dyDescent="0.35">
      <c r="A22" s="11" t="s">
        <v>77</v>
      </c>
      <c r="B22" s="5"/>
      <c r="C22" s="6" t="s">
        <v>65</v>
      </c>
      <c r="D22" s="3"/>
    </row>
    <row r="23" spans="1:4" ht="15" customHeight="1" x14ac:dyDescent="0.35">
      <c r="A23" s="11" t="s">
        <v>78</v>
      </c>
      <c r="B23" s="5"/>
      <c r="C23" s="6" t="s">
        <v>102</v>
      </c>
      <c r="D23" s="3"/>
    </row>
    <row r="24" spans="1:4" ht="15" customHeight="1" x14ac:dyDescent="0.35">
      <c r="A24" s="11"/>
      <c r="B24" s="5"/>
      <c r="C24" s="5"/>
      <c r="D24" s="5"/>
    </row>
    <row r="25" spans="1:4" ht="15" customHeight="1" x14ac:dyDescent="0.35">
      <c r="A25" s="11" t="s">
        <v>79</v>
      </c>
      <c r="B25" s="5"/>
      <c r="C25" s="6" t="s">
        <v>67</v>
      </c>
      <c r="D25" s="4"/>
    </row>
    <row r="26" spans="1:4" ht="15" customHeight="1" x14ac:dyDescent="0.35">
      <c r="A26" s="11" t="s">
        <v>80</v>
      </c>
      <c r="B26" s="5"/>
      <c r="C26" s="6" t="s">
        <v>68</v>
      </c>
      <c r="D26" s="4"/>
    </row>
    <row r="27" spans="1:4" ht="15" customHeight="1" x14ac:dyDescent="0.35">
      <c r="A27" s="11" t="s">
        <v>81</v>
      </c>
      <c r="B27" s="5"/>
      <c r="C27" s="6" t="s">
        <v>69</v>
      </c>
      <c r="D27" s="4"/>
    </row>
    <row r="28" spans="1:4" ht="15" customHeight="1" x14ac:dyDescent="0.35">
      <c r="A28" s="11" t="s">
        <v>82</v>
      </c>
      <c r="B28" s="5"/>
      <c r="C28" s="6" t="s">
        <v>103</v>
      </c>
      <c r="D28" s="4"/>
    </row>
    <row r="29" spans="1:4" ht="15" customHeight="1" x14ac:dyDescent="0.35">
      <c r="A29" s="11"/>
      <c r="B29" s="5"/>
      <c r="C29" s="5"/>
      <c r="D29" s="5"/>
    </row>
    <row r="30" spans="1:4" ht="15" customHeight="1" x14ac:dyDescent="0.35">
      <c r="A30" s="11" t="s">
        <v>83</v>
      </c>
      <c r="B30" s="5"/>
      <c r="C30" s="6" t="s">
        <v>185</v>
      </c>
      <c r="D30" s="31"/>
    </row>
    <row r="31" spans="1:4" ht="15" customHeight="1" x14ac:dyDescent="0.35">
      <c r="A31" s="11" t="s">
        <v>84</v>
      </c>
      <c r="B31" s="5"/>
      <c r="C31" s="6" t="s">
        <v>669</v>
      </c>
      <c r="D31" s="32"/>
    </row>
    <row r="32" spans="1:4" ht="15" customHeight="1" x14ac:dyDescent="0.35">
      <c r="A32" s="11" t="s">
        <v>85</v>
      </c>
      <c r="B32" s="5"/>
      <c r="C32" s="6" t="s">
        <v>670</v>
      </c>
      <c r="D32" s="4"/>
    </row>
    <row r="33" spans="1:4" ht="15" customHeight="1" x14ac:dyDescent="0.35">
      <c r="A33" s="11"/>
      <c r="B33" s="5"/>
      <c r="C33" s="5"/>
      <c r="D33" s="5"/>
    </row>
    <row r="34" spans="1:4" ht="15" customHeight="1" x14ac:dyDescent="0.35">
      <c r="A34" s="11" t="s">
        <v>86</v>
      </c>
      <c r="B34" s="5"/>
      <c r="C34" s="6" t="s">
        <v>71</v>
      </c>
      <c r="D34" s="33"/>
    </row>
    <row r="35" spans="1:4" ht="15" customHeight="1" x14ac:dyDescent="0.35">
      <c r="A35" s="11" t="s">
        <v>87</v>
      </c>
      <c r="B35" s="5"/>
      <c r="C35" s="6" t="s">
        <v>72</v>
      </c>
      <c r="D35" s="34"/>
    </row>
    <row r="36" spans="1:4" ht="15" customHeight="1" x14ac:dyDescent="0.35">
      <c r="A36" s="11" t="s">
        <v>88</v>
      </c>
      <c r="B36" s="5"/>
      <c r="C36" s="6" t="s">
        <v>73</v>
      </c>
      <c r="D36" s="4"/>
    </row>
    <row r="37" spans="1:4" ht="15" customHeight="1" x14ac:dyDescent="0.35">
      <c r="A37" s="11" t="s">
        <v>89</v>
      </c>
      <c r="B37" s="5"/>
      <c r="C37" s="6" t="s">
        <v>74</v>
      </c>
      <c r="D37" s="35"/>
    </row>
    <row r="38" spans="1:4" ht="15" customHeight="1" x14ac:dyDescent="0.35">
      <c r="A38" s="11" t="s">
        <v>90</v>
      </c>
      <c r="B38" s="5"/>
      <c r="C38" s="6" t="s">
        <v>75</v>
      </c>
      <c r="D38" s="36"/>
    </row>
    <row r="39" spans="1:4" ht="15" customHeight="1" x14ac:dyDescent="0.35">
      <c r="A39" s="11"/>
      <c r="B39" s="5"/>
      <c r="C39" s="5"/>
      <c r="D39" s="5"/>
    </row>
    <row r="40" spans="1:4" ht="20" x14ac:dyDescent="0.35">
      <c r="A40" s="11"/>
      <c r="B40" s="5"/>
      <c r="C40" s="40" t="s">
        <v>173</v>
      </c>
      <c r="D40" s="40"/>
    </row>
    <row r="41" spans="1:4" ht="15" customHeight="1" x14ac:dyDescent="0.35">
      <c r="A41" s="11"/>
      <c r="B41" s="5"/>
      <c r="C41" s="5"/>
      <c r="D41" s="5"/>
    </row>
    <row r="42" spans="1:4" ht="15" customHeight="1" x14ac:dyDescent="0.35">
      <c r="A42" s="11" t="s">
        <v>106</v>
      </c>
      <c r="B42" s="5"/>
      <c r="C42" s="6" t="s">
        <v>124</v>
      </c>
      <c r="D42" s="3" t="s">
        <v>682</v>
      </c>
    </row>
    <row r="43" spans="1:4" ht="15" customHeight="1" x14ac:dyDescent="0.35">
      <c r="A43" s="11" t="s">
        <v>107</v>
      </c>
      <c r="B43" s="5"/>
      <c r="C43" s="6" t="s">
        <v>126</v>
      </c>
      <c r="D43" s="4" t="s">
        <v>683</v>
      </c>
    </row>
    <row r="44" spans="1:4" ht="15" customHeight="1" x14ac:dyDescent="0.35">
      <c r="A44" s="11" t="s">
        <v>108</v>
      </c>
      <c r="B44" s="5"/>
      <c r="C44" s="6" t="s">
        <v>127</v>
      </c>
      <c r="D44" s="4" t="s">
        <v>321</v>
      </c>
    </row>
    <row r="45" spans="1:4" ht="15" customHeight="1" x14ac:dyDescent="0.35">
      <c r="A45" s="11" t="s">
        <v>109</v>
      </c>
      <c r="B45" s="5"/>
      <c r="C45" s="6" t="s">
        <v>128</v>
      </c>
      <c r="D45" s="4" t="s">
        <v>684</v>
      </c>
    </row>
    <row r="46" spans="1:4" ht="15" customHeight="1" x14ac:dyDescent="0.35">
      <c r="A46" s="11" t="s">
        <v>110</v>
      </c>
      <c r="B46" s="5"/>
      <c r="C46" s="6" t="s">
        <v>129</v>
      </c>
      <c r="D46" s="4" t="s">
        <v>321</v>
      </c>
    </row>
    <row r="47" spans="1:4" ht="15" customHeight="1" x14ac:dyDescent="0.35">
      <c r="A47" s="11" t="s">
        <v>111</v>
      </c>
      <c r="B47" s="5"/>
      <c r="C47" s="6" t="s">
        <v>130</v>
      </c>
      <c r="D47" s="4"/>
    </row>
    <row r="48" spans="1:4" ht="15" customHeight="1" x14ac:dyDescent="0.35">
      <c r="A48" s="11" t="s">
        <v>132</v>
      </c>
      <c r="B48" s="5"/>
      <c r="C48" s="6" t="s">
        <v>131</v>
      </c>
      <c r="D48" s="4"/>
    </row>
    <row r="49" spans="1:4" ht="15" customHeight="1" x14ac:dyDescent="0.35">
      <c r="A49" s="11"/>
      <c r="B49" s="5"/>
      <c r="C49" s="5"/>
      <c r="D49" s="5"/>
    </row>
    <row r="50" spans="1:4" ht="20" x14ac:dyDescent="0.35">
      <c r="A50" s="11"/>
      <c r="B50" s="5"/>
      <c r="C50" s="40" t="s">
        <v>174</v>
      </c>
      <c r="D50" s="40"/>
    </row>
    <row r="51" spans="1:4" ht="30" customHeight="1" x14ac:dyDescent="0.35">
      <c r="A51" s="11"/>
      <c r="B51" s="5"/>
      <c r="C51" s="41" t="s">
        <v>359</v>
      </c>
      <c r="D51" s="41"/>
    </row>
    <row r="52" spans="1:4" ht="15" customHeight="1" x14ac:dyDescent="0.35">
      <c r="A52" s="11"/>
      <c r="B52" s="5"/>
      <c r="C52" s="5"/>
      <c r="D52" s="5"/>
    </row>
    <row r="53" spans="1:4" ht="15" customHeight="1" x14ac:dyDescent="0.35">
      <c r="A53" s="11" t="s">
        <v>133</v>
      </c>
      <c r="B53" s="5"/>
      <c r="C53" s="6" t="s">
        <v>353</v>
      </c>
      <c r="D53" s="3" t="s">
        <v>59</v>
      </c>
    </row>
    <row r="54" spans="1:4" ht="15" customHeight="1" x14ac:dyDescent="0.35">
      <c r="A54" s="11" t="s">
        <v>134</v>
      </c>
      <c r="B54" s="5"/>
      <c r="C54" s="6" t="s">
        <v>355</v>
      </c>
      <c r="D54" s="4" t="s">
        <v>43</v>
      </c>
    </row>
    <row r="55" spans="1:4" ht="15" customHeight="1" x14ac:dyDescent="0.35">
      <c r="A55" s="11" t="s">
        <v>135</v>
      </c>
      <c r="B55" s="5"/>
      <c r="C55" s="6" t="s">
        <v>356</v>
      </c>
      <c r="D55" s="4" t="s">
        <v>50</v>
      </c>
    </row>
    <row r="56" spans="1:4" ht="15" customHeight="1" x14ac:dyDescent="0.35">
      <c r="A56" s="11" t="s">
        <v>136</v>
      </c>
      <c r="B56" s="5"/>
      <c r="C56" s="6" t="s">
        <v>474</v>
      </c>
      <c r="D56" s="4"/>
    </row>
    <row r="57" spans="1:4" ht="15" customHeight="1" x14ac:dyDescent="0.35">
      <c r="A57" s="11"/>
      <c r="B57" s="5"/>
      <c r="C57" s="5"/>
      <c r="D57" s="5"/>
    </row>
    <row r="58" spans="1:4" ht="15" customHeight="1" x14ac:dyDescent="0.35">
      <c r="A58" s="11" t="s">
        <v>137</v>
      </c>
      <c r="B58" s="5"/>
      <c r="C58" s="6" t="s">
        <v>354</v>
      </c>
      <c r="D58" s="3" t="s">
        <v>56</v>
      </c>
    </row>
    <row r="59" spans="1:4" ht="15" customHeight="1" x14ac:dyDescent="0.35">
      <c r="A59" s="11" t="s">
        <v>138</v>
      </c>
      <c r="B59" s="5"/>
      <c r="C59" s="6" t="s">
        <v>357</v>
      </c>
      <c r="D59" s="4" t="s">
        <v>26</v>
      </c>
    </row>
    <row r="60" spans="1:4" ht="15" customHeight="1" x14ac:dyDescent="0.35">
      <c r="A60" s="11" t="s">
        <v>472</v>
      </c>
      <c r="B60" s="5"/>
      <c r="C60" s="6" t="s">
        <v>358</v>
      </c>
      <c r="D60" s="4" t="s">
        <v>28</v>
      </c>
    </row>
    <row r="61" spans="1:4" ht="15" customHeight="1" x14ac:dyDescent="0.35">
      <c r="A61" s="11" t="s">
        <v>473</v>
      </c>
      <c r="C61" s="6" t="s">
        <v>475</v>
      </c>
      <c r="D61" s="4" t="s">
        <v>30</v>
      </c>
    </row>
  </sheetData>
  <sheetProtection algorithmName="SHA-512" hashValue="MLZ0ISrzxLhy0ruiVm4a13ii8i0SxdfRH+nQwi20GuQa40o2EvsJskvDeyodYh3czEIHy0HY92iTEO1BK6a5zA==" saltValue="YGhHiU/r3iIXbCnyc5K3uw==" spinCount="100000" sheet="1" objects="1" scenarios="1"/>
  <mergeCells count="5">
    <mergeCell ref="C9:D9"/>
    <mergeCell ref="C50:D50"/>
    <mergeCell ref="C40:D40"/>
    <mergeCell ref="C51:D51"/>
    <mergeCell ref="C6:D6"/>
  </mergeCells>
  <dataValidations count="8">
    <dataValidation type="list" allowBlank="1" showInputMessage="1" showErrorMessage="1" sqref="D13">
      <formula1>elenco_sesso</formula1>
    </dataValidation>
    <dataValidation type="list" allowBlank="1" showInputMessage="1" showErrorMessage="1" sqref="D44 D46 D48">
      <formula1>elenco_lingue</formula1>
    </dataValidation>
    <dataValidation type="list" allowBlank="1" showInputMessage="1" showErrorMessage="1" sqref="D59">
      <formula1>INDIRECT(spec_secondaria)</formula1>
    </dataValidation>
    <dataValidation type="list" allowBlank="1" showInputMessage="1" showErrorMessage="1" sqref="D58">
      <formula1>Macroaree</formula1>
    </dataValidation>
    <dataValidation type="list" allowBlank="1" showInputMessage="1" showErrorMessage="1" sqref="D53">
      <formula1>Macroaree</formula1>
    </dataValidation>
    <dataValidation type="list" allowBlank="1" showInputMessage="1" showErrorMessage="1" sqref="D54:D56">
      <formula1>INDIRECT(spec_principale)</formula1>
    </dataValidation>
    <dataValidation type="list" allowBlank="1" showInputMessage="1" showErrorMessage="1" sqref="D61">
      <formula1>INDIRECT(spec_secondaria)</formula1>
    </dataValidation>
    <dataValidation type="list" allowBlank="1" showInputMessage="1" showErrorMessage="1" sqref="D60">
      <formula1>INDIRECT(spec_secondaria)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&amp;C&amp;"Arial,Normale"&amp;8ANAGRAFICA / PAGINA &amp;P DI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50"/>
  <sheetViews>
    <sheetView zoomScaleNormal="100" workbookViewId="0">
      <selection activeCell="D18" sqref="D18"/>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43" t="s">
        <v>208</v>
      </c>
      <c r="D6" s="43"/>
    </row>
    <row r="7" spans="1:4" ht="15" customHeight="1" x14ac:dyDescent="0.35">
      <c r="A7" s="11" t="s">
        <v>119</v>
      </c>
      <c r="B7" s="5"/>
      <c r="C7" s="6" t="s">
        <v>105</v>
      </c>
      <c r="D7" s="12" t="str">
        <f>candidatura</f>
        <v xml:space="preserve">LUCILLA LANCIOTTI; </v>
      </c>
    </row>
    <row r="8" spans="1:4" ht="15" customHeight="1" x14ac:dyDescent="0.35">
      <c r="A8" s="11"/>
      <c r="B8" s="5"/>
      <c r="C8" s="5"/>
      <c r="D8" s="5"/>
    </row>
    <row r="9" spans="1:4" ht="20" x14ac:dyDescent="0.35">
      <c r="A9" s="11"/>
      <c r="B9" s="5"/>
      <c r="C9" s="40" t="s">
        <v>175</v>
      </c>
      <c r="D9" s="40"/>
    </row>
    <row r="10" spans="1:4" ht="15" customHeight="1" x14ac:dyDescent="0.35">
      <c r="A10" s="11"/>
      <c r="B10" s="5"/>
      <c r="C10" s="5"/>
      <c r="D10" s="5"/>
    </row>
    <row r="11" spans="1:4" ht="15" customHeight="1" x14ac:dyDescent="0.35">
      <c r="A11" s="11" t="s">
        <v>142</v>
      </c>
      <c r="B11" s="5"/>
      <c r="C11" s="6" t="s">
        <v>426</v>
      </c>
      <c r="D11" s="3" t="s">
        <v>140</v>
      </c>
    </row>
    <row r="12" spans="1:4" ht="15" customHeight="1" x14ac:dyDescent="0.35">
      <c r="A12" s="11" t="s">
        <v>147</v>
      </c>
      <c r="B12" s="5"/>
      <c r="C12" s="6" t="s">
        <v>427</v>
      </c>
      <c r="D12" s="3" t="s">
        <v>685</v>
      </c>
    </row>
    <row r="13" spans="1:4" ht="15" customHeight="1" x14ac:dyDescent="0.35">
      <c r="A13" s="11" t="s">
        <v>148</v>
      </c>
      <c r="B13" s="5"/>
      <c r="C13" s="6" t="s">
        <v>143</v>
      </c>
      <c r="D13" s="36" t="s">
        <v>686</v>
      </c>
    </row>
    <row r="14" spans="1:4" ht="15" customHeight="1" x14ac:dyDescent="0.35">
      <c r="A14" s="11" t="s">
        <v>149</v>
      </c>
      <c r="B14" s="5"/>
      <c r="C14" s="6" t="s">
        <v>144</v>
      </c>
      <c r="D14" s="36" t="s">
        <v>687</v>
      </c>
    </row>
    <row r="15" spans="1:4" ht="45" customHeight="1" x14ac:dyDescent="0.35">
      <c r="A15" s="16" t="s">
        <v>150</v>
      </c>
      <c r="B15" s="5"/>
      <c r="C15" s="18" t="s">
        <v>145</v>
      </c>
      <c r="D15" s="38" t="s">
        <v>688</v>
      </c>
    </row>
    <row r="16" spans="1:4" ht="15" customHeight="1" x14ac:dyDescent="0.35">
      <c r="A16" s="11" t="s">
        <v>151</v>
      </c>
      <c r="B16" s="5"/>
      <c r="C16" s="6" t="s">
        <v>146</v>
      </c>
      <c r="D16" s="3" t="s">
        <v>689</v>
      </c>
    </row>
    <row r="17" spans="1:4" ht="15" customHeight="1" x14ac:dyDescent="0.35">
      <c r="A17" s="11"/>
      <c r="B17" s="5"/>
      <c r="C17" s="29" t="s">
        <v>183</v>
      </c>
      <c r="D17" s="5"/>
    </row>
    <row r="18" spans="1:4" ht="15" customHeight="1" x14ac:dyDescent="0.35">
      <c r="A18" s="11" t="s">
        <v>152</v>
      </c>
      <c r="B18" s="5"/>
      <c r="C18" s="6" t="s">
        <v>500</v>
      </c>
      <c r="D18" s="4"/>
    </row>
    <row r="19" spans="1:4" ht="15" customHeight="1" x14ac:dyDescent="0.35">
      <c r="A19" s="11" t="s">
        <v>153</v>
      </c>
      <c r="B19" s="5"/>
      <c r="C19" s="6" t="s">
        <v>143</v>
      </c>
      <c r="D19" s="4"/>
    </row>
    <row r="20" spans="1:4" ht="15" customHeight="1" x14ac:dyDescent="0.35">
      <c r="A20" s="11" t="s">
        <v>154</v>
      </c>
      <c r="B20" s="5"/>
      <c r="C20" s="6" t="s">
        <v>144</v>
      </c>
      <c r="D20" s="4"/>
    </row>
    <row r="21" spans="1:4" ht="45" customHeight="1" x14ac:dyDescent="0.35">
      <c r="A21" s="16" t="s">
        <v>155</v>
      </c>
      <c r="B21" s="5"/>
      <c r="C21" s="18" t="s">
        <v>145</v>
      </c>
      <c r="D21" s="15"/>
    </row>
    <row r="22" spans="1:4" ht="15" customHeight="1" x14ac:dyDescent="0.35">
      <c r="A22" s="11"/>
      <c r="B22" s="5"/>
      <c r="C22" s="5"/>
      <c r="D22" s="5"/>
    </row>
    <row r="23" spans="1:4" ht="15" customHeight="1" x14ac:dyDescent="0.35">
      <c r="A23" s="11" t="s">
        <v>156</v>
      </c>
      <c r="B23" s="5"/>
      <c r="C23" s="6" t="s">
        <v>426</v>
      </c>
      <c r="D23" s="4"/>
    </row>
    <row r="24" spans="1:4" ht="15" customHeight="1" x14ac:dyDescent="0.35">
      <c r="A24" s="11" t="s">
        <v>157</v>
      </c>
      <c r="B24" s="5"/>
      <c r="C24" s="6" t="s">
        <v>428</v>
      </c>
      <c r="D24" s="4"/>
    </row>
    <row r="25" spans="1:4" ht="15" customHeight="1" x14ac:dyDescent="0.35">
      <c r="A25" s="11" t="s">
        <v>158</v>
      </c>
      <c r="B25" s="5"/>
      <c r="C25" s="6" t="s">
        <v>143</v>
      </c>
      <c r="D25" s="4"/>
    </row>
    <row r="26" spans="1:4" ht="15" customHeight="1" x14ac:dyDescent="0.35">
      <c r="A26" s="11" t="s">
        <v>159</v>
      </c>
      <c r="B26" s="5"/>
      <c r="C26" s="6" t="s">
        <v>144</v>
      </c>
      <c r="D26" s="4"/>
    </row>
    <row r="27" spans="1:4" ht="45" customHeight="1" x14ac:dyDescent="0.35">
      <c r="A27" s="16" t="s">
        <v>160</v>
      </c>
      <c r="B27" s="5"/>
      <c r="C27" s="18" t="s">
        <v>145</v>
      </c>
      <c r="D27" s="15"/>
    </row>
    <row r="28" spans="1:4" ht="15" customHeight="1" x14ac:dyDescent="0.35">
      <c r="A28" s="11" t="s">
        <v>161</v>
      </c>
      <c r="B28" s="5"/>
      <c r="C28" s="6" t="s">
        <v>146</v>
      </c>
      <c r="D28" s="4"/>
    </row>
    <row r="29" spans="1:4" ht="15" customHeight="1" x14ac:dyDescent="0.35">
      <c r="A29" s="11"/>
      <c r="B29" s="5"/>
      <c r="C29" s="29" t="s">
        <v>183</v>
      </c>
      <c r="D29" s="5"/>
    </row>
    <row r="30" spans="1:4" ht="15" customHeight="1" x14ac:dyDescent="0.35">
      <c r="A30" s="11" t="s">
        <v>162</v>
      </c>
      <c r="B30" s="5"/>
      <c r="C30" s="6" t="s">
        <v>501</v>
      </c>
      <c r="D30" s="4"/>
    </row>
    <row r="31" spans="1:4" ht="15" customHeight="1" x14ac:dyDescent="0.35">
      <c r="A31" s="11" t="s">
        <v>163</v>
      </c>
      <c r="B31" s="5"/>
      <c r="C31" s="6" t="s">
        <v>143</v>
      </c>
      <c r="D31" s="4"/>
    </row>
    <row r="32" spans="1:4" ht="15" customHeight="1" x14ac:dyDescent="0.35">
      <c r="A32" s="11" t="s">
        <v>164</v>
      </c>
      <c r="B32" s="5"/>
      <c r="C32" s="6" t="s">
        <v>144</v>
      </c>
      <c r="D32" s="4"/>
    </row>
    <row r="33" spans="1:4" ht="45" customHeight="1" x14ac:dyDescent="0.35">
      <c r="A33" s="16" t="s">
        <v>165</v>
      </c>
      <c r="B33" s="5"/>
      <c r="C33" s="18" t="s">
        <v>145</v>
      </c>
      <c r="D33" s="15"/>
    </row>
    <row r="34" spans="1:4" ht="15" customHeight="1" x14ac:dyDescent="0.35">
      <c r="A34" s="11"/>
      <c r="B34" s="5"/>
      <c r="C34" s="5"/>
      <c r="D34" s="5"/>
    </row>
    <row r="35" spans="1:4" ht="20" x14ac:dyDescent="0.35">
      <c r="A35" s="11"/>
      <c r="B35" s="5"/>
      <c r="C35" s="40" t="s">
        <v>176</v>
      </c>
      <c r="D35" s="40"/>
    </row>
    <row r="36" spans="1:4" ht="15" customHeight="1" x14ac:dyDescent="0.35">
      <c r="A36" s="11"/>
      <c r="B36" s="5"/>
      <c r="C36" s="5"/>
      <c r="D36" s="5"/>
    </row>
    <row r="37" spans="1:4" ht="15" customHeight="1" x14ac:dyDescent="0.35">
      <c r="A37" s="11" t="s">
        <v>167</v>
      </c>
      <c r="B37" s="5"/>
      <c r="C37" s="6" t="s">
        <v>360</v>
      </c>
      <c r="D37" s="4"/>
    </row>
    <row r="38" spans="1:4" ht="15" customHeight="1" x14ac:dyDescent="0.35">
      <c r="A38" s="11" t="s">
        <v>168</v>
      </c>
      <c r="B38" s="5"/>
      <c r="C38" s="6" t="s">
        <v>166</v>
      </c>
      <c r="D38" s="4"/>
    </row>
    <row r="39" spans="1:4" ht="15" customHeight="1" x14ac:dyDescent="0.35">
      <c r="A39" s="11" t="s">
        <v>169</v>
      </c>
      <c r="B39" s="5"/>
      <c r="C39" s="6" t="s">
        <v>144</v>
      </c>
      <c r="D39" s="4"/>
    </row>
    <row r="40" spans="1:4" ht="45" customHeight="1" x14ac:dyDescent="0.35">
      <c r="A40" s="16" t="s">
        <v>170</v>
      </c>
      <c r="B40" s="5"/>
      <c r="C40" s="18" t="s">
        <v>145</v>
      </c>
      <c r="D40" s="15"/>
    </row>
    <row r="41" spans="1:4" ht="15" customHeight="1" x14ac:dyDescent="0.35">
      <c r="A41" s="11" t="s">
        <v>171</v>
      </c>
      <c r="B41" s="5"/>
      <c r="C41" s="6" t="s">
        <v>146</v>
      </c>
      <c r="D41" s="4"/>
    </row>
    <row r="42" spans="1:4" ht="15" customHeight="1" x14ac:dyDescent="0.35">
      <c r="A42" s="11"/>
      <c r="B42" s="5"/>
      <c r="C42" s="5"/>
      <c r="D42" s="5"/>
    </row>
    <row r="43" spans="1:4" ht="20" x14ac:dyDescent="0.35">
      <c r="A43" s="11"/>
      <c r="B43" s="5"/>
      <c r="C43" s="40" t="s">
        <v>177</v>
      </c>
      <c r="D43" s="40"/>
    </row>
    <row r="44" spans="1:4" ht="15" customHeight="1" x14ac:dyDescent="0.35">
      <c r="A44" s="11"/>
      <c r="B44" s="5"/>
      <c r="C44" s="5"/>
      <c r="D44" s="5"/>
    </row>
    <row r="45" spans="1:4" ht="15" customHeight="1" x14ac:dyDescent="0.35">
      <c r="A45" s="11" t="s">
        <v>178</v>
      </c>
      <c r="B45" s="5"/>
      <c r="C45" s="6" t="s">
        <v>361</v>
      </c>
      <c r="D45" s="4"/>
    </row>
    <row r="46" spans="1:4" ht="15" customHeight="1" x14ac:dyDescent="0.35">
      <c r="A46" s="11" t="s">
        <v>179</v>
      </c>
      <c r="B46" s="5"/>
      <c r="C46" s="6" t="s">
        <v>166</v>
      </c>
      <c r="D46" s="4"/>
    </row>
    <row r="47" spans="1:4" ht="15" customHeight="1" x14ac:dyDescent="0.35">
      <c r="A47" s="11" t="s">
        <v>180</v>
      </c>
      <c r="B47" s="5"/>
      <c r="C47" s="6" t="s">
        <v>144</v>
      </c>
      <c r="D47" s="4"/>
    </row>
    <row r="48" spans="1:4" ht="45" customHeight="1" x14ac:dyDescent="0.35">
      <c r="A48" s="16" t="s">
        <v>181</v>
      </c>
      <c r="B48" s="5"/>
      <c r="C48" s="18" t="s">
        <v>145</v>
      </c>
      <c r="D48" s="15"/>
    </row>
    <row r="49" spans="1:4" ht="15" customHeight="1" x14ac:dyDescent="0.35">
      <c r="A49" s="11" t="s">
        <v>182</v>
      </c>
      <c r="B49" s="5"/>
      <c r="C49" s="6" t="s">
        <v>146</v>
      </c>
      <c r="D49" s="4"/>
    </row>
    <row r="50" spans="1:4" ht="15" customHeight="1" x14ac:dyDescent="0.35">
      <c r="A50" s="11"/>
      <c r="B50" s="5"/>
      <c r="C50" s="5"/>
      <c r="D50" s="5"/>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dataValidations count="1">
    <dataValidation type="list" allowBlank="1" showInputMessage="1" showErrorMessage="1" sqref="D11 D23">
      <formula1>elenco_laurea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&amp;C&amp;"Arial,Normale"&amp;8CURSUS STUDIORUM / PAGINA &amp;P DI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30"/>
  <sheetViews>
    <sheetView zoomScaleNormal="100" workbookViewId="0">
      <selection activeCell="D12" sqref="D12"/>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43" t="s">
        <v>209</v>
      </c>
      <c r="D6" s="43"/>
    </row>
    <row r="7" spans="1:4" ht="15" customHeight="1" x14ac:dyDescent="0.35">
      <c r="A7" s="11" t="s">
        <v>120</v>
      </c>
      <c r="B7" s="5"/>
      <c r="C7" s="6" t="s">
        <v>105</v>
      </c>
      <c r="D7" s="12" t="str">
        <f>candidatura</f>
        <v xml:space="preserve">LUCILLA LANCIOTTI; </v>
      </c>
    </row>
    <row r="8" spans="1:4" ht="15" customHeight="1" x14ac:dyDescent="0.35">
      <c r="A8" s="11"/>
      <c r="B8" s="5"/>
      <c r="C8" s="5"/>
      <c r="D8" s="5"/>
    </row>
    <row r="9" spans="1:4" ht="20" x14ac:dyDescent="0.35">
      <c r="A9" s="11"/>
      <c r="B9" s="5"/>
      <c r="C9" s="40" t="s">
        <v>659</v>
      </c>
      <c r="D9" s="40"/>
    </row>
    <row r="10" spans="1:4" ht="60" customHeight="1" x14ac:dyDescent="0.35">
      <c r="A10" s="11"/>
      <c r="B10" s="5"/>
      <c r="C10" s="44" t="s">
        <v>362</v>
      </c>
      <c r="D10" s="44"/>
    </row>
    <row r="11" spans="1:4" ht="15" customHeight="1" x14ac:dyDescent="0.35">
      <c r="A11" s="11"/>
      <c r="B11" s="5"/>
      <c r="C11" s="5"/>
      <c r="D11" s="5"/>
    </row>
    <row r="12" spans="1:4" ht="15" customHeight="1" x14ac:dyDescent="0.35">
      <c r="A12" s="11" t="s">
        <v>188</v>
      </c>
      <c r="B12" s="5"/>
      <c r="C12" s="6" t="s">
        <v>491</v>
      </c>
      <c r="D12" s="36" t="s">
        <v>774</v>
      </c>
    </row>
    <row r="13" spans="1:4" ht="15" customHeight="1" x14ac:dyDescent="0.35">
      <c r="A13" s="11" t="s">
        <v>189</v>
      </c>
      <c r="B13" s="5"/>
      <c r="C13" s="6" t="s">
        <v>492</v>
      </c>
      <c r="D13" s="36" t="s">
        <v>690</v>
      </c>
    </row>
    <row r="14" spans="1:4" ht="15" customHeight="1" x14ac:dyDescent="0.35">
      <c r="A14" s="11" t="s">
        <v>190</v>
      </c>
      <c r="B14" s="5"/>
      <c r="C14" s="6" t="s">
        <v>377</v>
      </c>
      <c r="D14" s="36" t="s">
        <v>691</v>
      </c>
    </row>
    <row r="15" spans="1:4" ht="15" customHeight="1" x14ac:dyDescent="0.35">
      <c r="A15" s="11" t="s">
        <v>191</v>
      </c>
      <c r="B15" s="5"/>
      <c r="C15" s="6" t="s">
        <v>376</v>
      </c>
      <c r="D15" s="36" t="s">
        <v>692</v>
      </c>
    </row>
    <row r="16" spans="1:4" ht="15" customHeight="1" x14ac:dyDescent="0.35">
      <c r="A16" s="11" t="s">
        <v>192</v>
      </c>
      <c r="B16" s="5"/>
      <c r="C16" s="6" t="s">
        <v>558</v>
      </c>
      <c r="D16" s="3" t="s">
        <v>693</v>
      </c>
    </row>
    <row r="17" spans="1:4" ht="15" customHeight="1" x14ac:dyDescent="0.35">
      <c r="A17" s="11" t="s">
        <v>193</v>
      </c>
      <c r="B17" s="5"/>
      <c r="C17" s="6" t="s">
        <v>198</v>
      </c>
      <c r="D17" s="3" t="s">
        <v>200</v>
      </c>
    </row>
    <row r="18" spans="1:4" ht="15" customHeight="1" x14ac:dyDescent="0.35">
      <c r="A18" s="11" t="s">
        <v>194</v>
      </c>
      <c r="B18" s="5"/>
      <c r="C18" s="6" t="s">
        <v>186</v>
      </c>
      <c r="D18" s="36" t="s">
        <v>694</v>
      </c>
    </row>
    <row r="19" spans="1:4" ht="15" customHeight="1" x14ac:dyDescent="0.35">
      <c r="A19" s="11" t="s">
        <v>195</v>
      </c>
      <c r="B19" s="5"/>
      <c r="C19" s="6" t="s">
        <v>484</v>
      </c>
      <c r="D19" s="3" t="s">
        <v>486</v>
      </c>
    </row>
    <row r="20" spans="1:4" ht="15" customHeight="1" x14ac:dyDescent="0.35">
      <c r="A20" s="11" t="s">
        <v>196</v>
      </c>
      <c r="B20" s="5"/>
      <c r="C20" s="6" t="s">
        <v>488</v>
      </c>
      <c r="D20" s="3" t="s">
        <v>490</v>
      </c>
    </row>
    <row r="21" spans="1:4" s="28" customFormat="1" ht="75" customHeight="1" x14ac:dyDescent="0.35">
      <c r="A21" s="16" t="s">
        <v>211</v>
      </c>
      <c r="B21" s="17"/>
      <c r="C21" s="18" t="s">
        <v>197</v>
      </c>
      <c r="D21" s="38" t="s">
        <v>695</v>
      </c>
    </row>
    <row r="22" spans="1:4" s="28" customFormat="1" ht="45" customHeight="1" x14ac:dyDescent="0.35">
      <c r="A22" s="16" t="s">
        <v>212</v>
      </c>
      <c r="B22" s="17"/>
      <c r="C22" s="18" t="s">
        <v>187</v>
      </c>
      <c r="D22" s="38" t="s">
        <v>764</v>
      </c>
    </row>
    <row r="24" spans="1:4" ht="15" customHeight="1" x14ac:dyDescent="0.35">
      <c r="A24" s="11" t="s">
        <v>213</v>
      </c>
      <c r="B24" s="5"/>
      <c r="C24" s="6" t="s">
        <v>491</v>
      </c>
      <c r="D24" s="37" t="s">
        <v>696</v>
      </c>
    </row>
    <row r="25" spans="1:4" ht="15" customHeight="1" x14ac:dyDescent="0.35">
      <c r="A25" s="11" t="s">
        <v>214</v>
      </c>
      <c r="B25" s="5"/>
      <c r="C25" s="6" t="s">
        <v>492</v>
      </c>
      <c r="D25" s="37" t="s">
        <v>690</v>
      </c>
    </row>
    <row r="26" spans="1:4" ht="15" customHeight="1" x14ac:dyDescent="0.35">
      <c r="A26" s="11" t="s">
        <v>215</v>
      </c>
      <c r="B26" s="5"/>
      <c r="C26" s="6" t="s">
        <v>378</v>
      </c>
      <c r="D26" s="37" t="s">
        <v>697</v>
      </c>
    </row>
    <row r="27" spans="1:4" ht="15" customHeight="1" x14ac:dyDescent="0.35">
      <c r="A27" s="11" t="s">
        <v>216</v>
      </c>
      <c r="B27" s="5"/>
      <c r="C27" s="6" t="s">
        <v>376</v>
      </c>
      <c r="D27" s="4" t="s">
        <v>698</v>
      </c>
    </row>
    <row r="28" spans="1:4" ht="15" customHeight="1" x14ac:dyDescent="0.35">
      <c r="A28" s="11" t="s">
        <v>217</v>
      </c>
      <c r="B28" s="5"/>
      <c r="C28" s="6" t="s">
        <v>558</v>
      </c>
      <c r="D28" s="4" t="s">
        <v>681</v>
      </c>
    </row>
    <row r="29" spans="1:4" ht="15" customHeight="1" x14ac:dyDescent="0.35">
      <c r="A29" s="11" t="s">
        <v>218</v>
      </c>
      <c r="B29" s="5"/>
      <c r="C29" s="6" t="s">
        <v>198</v>
      </c>
      <c r="D29" s="4" t="s">
        <v>200</v>
      </c>
    </row>
    <row r="30" spans="1:4" ht="15" customHeight="1" x14ac:dyDescent="0.35">
      <c r="A30" s="11" t="s">
        <v>219</v>
      </c>
      <c r="B30" s="5"/>
      <c r="C30" s="6" t="s">
        <v>186</v>
      </c>
      <c r="D30" s="37" t="s">
        <v>699</v>
      </c>
    </row>
    <row r="31" spans="1:4" ht="15" customHeight="1" x14ac:dyDescent="0.35">
      <c r="A31" s="11" t="s">
        <v>220</v>
      </c>
      <c r="B31" s="5"/>
      <c r="C31" s="6" t="s">
        <v>484</v>
      </c>
      <c r="D31" s="4" t="s">
        <v>486</v>
      </c>
    </row>
    <row r="32" spans="1:4" ht="15" customHeight="1" x14ac:dyDescent="0.35">
      <c r="A32" s="11" t="s">
        <v>221</v>
      </c>
      <c r="B32" s="5"/>
      <c r="C32" s="6" t="s">
        <v>488</v>
      </c>
      <c r="D32" s="4" t="s">
        <v>490</v>
      </c>
    </row>
    <row r="33" spans="1:4" s="28" customFormat="1" ht="75" customHeight="1" x14ac:dyDescent="0.35">
      <c r="A33" s="16" t="s">
        <v>222</v>
      </c>
      <c r="B33" s="17"/>
      <c r="C33" s="18" t="s">
        <v>197</v>
      </c>
      <c r="D33" s="15" t="s">
        <v>709</v>
      </c>
    </row>
    <row r="34" spans="1:4" s="28" customFormat="1" ht="45" customHeight="1" x14ac:dyDescent="0.35">
      <c r="A34" s="16" t="s">
        <v>223</v>
      </c>
      <c r="B34" s="17"/>
      <c r="C34" s="18" t="s">
        <v>187</v>
      </c>
      <c r="D34" s="15" t="s">
        <v>700</v>
      </c>
    </row>
    <row r="36" spans="1:4" ht="15" customHeight="1" x14ac:dyDescent="0.35">
      <c r="A36" s="11" t="s">
        <v>224</v>
      </c>
      <c r="B36" s="5"/>
      <c r="C36" s="6" t="s">
        <v>491</v>
      </c>
      <c r="D36" s="37" t="s">
        <v>702</v>
      </c>
    </row>
    <row r="37" spans="1:4" ht="15" customHeight="1" x14ac:dyDescent="0.35">
      <c r="A37" s="11" t="s">
        <v>225</v>
      </c>
      <c r="B37" s="5"/>
      <c r="C37" s="6" t="s">
        <v>492</v>
      </c>
      <c r="D37" s="37" t="s">
        <v>701</v>
      </c>
    </row>
    <row r="38" spans="1:4" ht="15" customHeight="1" x14ac:dyDescent="0.35">
      <c r="A38" s="11" t="s">
        <v>226</v>
      </c>
      <c r="B38" s="5"/>
      <c r="C38" s="6" t="s">
        <v>379</v>
      </c>
      <c r="D38" s="37" t="s">
        <v>703</v>
      </c>
    </row>
    <row r="39" spans="1:4" ht="15" customHeight="1" x14ac:dyDescent="0.35">
      <c r="A39" s="11" t="s">
        <v>227</v>
      </c>
      <c r="B39" s="5"/>
      <c r="C39" s="6" t="s">
        <v>376</v>
      </c>
      <c r="D39" s="4" t="s">
        <v>704</v>
      </c>
    </row>
    <row r="40" spans="1:4" ht="15" customHeight="1" x14ac:dyDescent="0.35">
      <c r="A40" s="11" t="s">
        <v>228</v>
      </c>
      <c r="B40" s="5"/>
      <c r="C40" s="6" t="s">
        <v>558</v>
      </c>
      <c r="D40" s="4" t="s">
        <v>705</v>
      </c>
    </row>
    <row r="41" spans="1:4" ht="15" customHeight="1" x14ac:dyDescent="0.35">
      <c r="A41" s="11" t="s">
        <v>229</v>
      </c>
      <c r="B41" s="5"/>
      <c r="C41" s="6" t="s">
        <v>198</v>
      </c>
      <c r="D41" s="4" t="s">
        <v>200</v>
      </c>
    </row>
    <row r="42" spans="1:4" ht="15" customHeight="1" x14ac:dyDescent="0.35">
      <c r="A42" s="11" t="s">
        <v>230</v>
      </c>
      <c r="B42" s="5"/>
      <c r="C42" s="6" t="s">
        <v>186</v>
      </c>
      <c r="D42" s="37" t="s">
        <v>706</v>
      </c>
    </row>
    <row r="43" spans="1:4" ht="15" customHeight="1" x14ac:dyDescent="0.35">
      <c r="A43" s="11" t="s">
        <v>231</v>
      </c>
      <c r="B43" s="5"/>
      <c r="C43" s="6" t="s">
        <v>484</v>
      </c>
      <c r="D43" s="4" t="s">
        <v>486</v>
      </c>
    </row>
    <row r="44" spans="1:4" ht="15" customHeight="1" x14ac:dyDescent="0.35">
      <c r="A44" s="11" t="s">
        <v>232</v>
      </c>
      <c r="B44" s="5"/>
      <c r="C44" s="6" t="s">
        <v>488</v>
      </c>
      <c r="D44" s="4" t="s">
        <v>490</v>
      </c>
    </row>
    <row r="45" spans="1:4" s="28" customFormat="1" ht="75" customHeight="1" x14ac:dyDescent="0.35">
      <c r="A45" s="16" t="s">
        <v>233</v>
      </c>
      <c r="B45" s="17"/>
      <c r="C45" s="18" t="s">
        <v>197</v>
      </c>
      <c r="D45" s="15" t="s">
        <v>707</v>
      </c>
    </row>
    <row r="46" spans="1:4" s="28" customFormat="1" ht="45" customHeight="1" x14ac:dyDescent="0.35">
      <c r="A46" s="16" t="s">
        <v>234</v>
      </c>
      <c r="B46" s="17"/>
      <c r="C46" s="18" t="s">
        <v>187</v>
      </c>
      <c r="D46" s="15" t="s">
        <v>708</v>
      </c>
    </row>
    <row r="48" spans="1:4" ht="15" customHeight="1" x14ac:dyDescent="0.35">
      <c r="A48" s="11" t="s">
        <v>235</v>
      </c>
      <c r="B48" s="5"/>
      <c r="C48" s="6" t="s">
        <v>491</v>
      </c>
      <c r="D48" s="37" t="s">
        <v>710</v>
      </c>
    </row>
    <row r="49" spans="1:4" ht="15" customHeight="1" x14ac:dyDescent="0.35">
      <c r="A49" s="11" t="s">
        <v>236</v>
      </c>
      <c r="B49" s="5"/>
      <c r="C49" s="6" t="s">
        <v>492</v>
      </c>
      <c r="D49" s="37" t="s">
        <v>690</v>
      </c>
    </row>
    <row r="50" spans="1:4" ht="15" customHeight="1" x14ac:dyDescent="0.35">
      <c r="A50" s="11" t="s">
        <v>237</v>
      </c>
      <c r="B50" s="5"/>
      <c r="C50" s="6" t="s">
        <v>380</v>
      </c>
      <c r="D50" s="37" t="s">
        <v>711</v>
      </c>
    </row>
    <row r="51" spans="1:4" ht="15" customHeight="1" x14ac:dyDescent="0.35">
      <c r="A51" s="11" t="s">
        <v>238</v>
      </c>
      <c r="B51" s="5"/>
      <c r="C51" s="6" t="s">
        <v>376</v>
      </c>
      <c r="D51" s="4" t="s">
        <v>698</v>
      </c>
    </row>
    <row r="52" spans="1:4" ht="15" customHeight="1" x14ac:dyDescent="0.35">
      <c r="A52" s="11" t="s">
        <v>239</v>
      </c>
      <c r="B52" s="5"/>
      <c r="C52" s="6" t="s">
        <v>558</v>
      </c>
      <c r="D52" s="4" t="s">
        <v>681</v>
      </c>
    </row>
    <row r="53" spans="1:4" ht="15" customHeight="1" x14ac:dyDescent="0.35">
      <c r="A53" s="11" t="s">
        <v>240</v>
      </c>
      <c r="B53" s="5"/>
      <c r="C53" s="6" t="s">
        <v>198</v>
      </c>
      <c r="D53" s="4" t="s">
        <v>203</v>
      </c>
    </row>
    <row r="54" spans="1:4" ht="15" customHeight="1" x14ac:dyDescent="0.35">
      <c r="A54" s="11" t="s">
        <v>241</v>
      </c>
      <c r="B54" s="5"/>
      <c r="C54" s="6" t="s">
        <v>186</v>
      </c>
      <c r="D54" s="37" t="s">
        <v>712</v>
      </c>
    </row>
    <row r="55" spans="1:4" ht="15" customHeight="1" x14ac:dyDescent="0.35">
      <c r="A55" s="11" t="s">
        <v>242</v>
      </c>
      <c r="B55" s="5"/>
      <c r="C55" s="6" t="s">
        <v>484</v>
      </c>
      <c r="D55" s="4" t="s">
        <v>486</v>
      </c>
    </row>
    <row r="56" spans="1:4" ht="15" customHeight="1" x14ac:dyDescent="0.35">
      <c r="A56" s="11" t="s">
        <v>243</v>
      </c>
      <c r="B56" s="5"/>
      <c r="C56" s="6" t="s">
        <v>488</v>
      </c>
      <c r="D56" s="4" t="s">
        <v>490</v>
      </c>
    </row>
    <row r="57" spans="1:4" s="28" customFormat="1" ht="75" customHeight="1" x14ac:dyDescent="0.35">
      <c r="A57" s="16" t="s">
        <v>244</v>
      </c>
      <c r="B57" s="17"/>
      <c r="C57" s="18" t="s">
        <v>197</v>
      </c>
      <c r="D57" s="39" t="s">
        <v>713</v>
      </c>
    </row>
    <row r="58" spans="1:4" s="28" customFormat="1" ht="45" customHeight="1" x14ac:dyDescent="0.35">
      <c r="A58" s="16" t="s">
        <v>245</v>
      </c>
      <c r="B58" s="17"/>
      <c r="C58" s="18" t="s">
        <v>187</v>
      </c>
      <c r="D58" s="39" t="s">
        <v>714</v>
      </c>
    </row>
    <row r="60" spans="1:4" ht="15" customHeight="1" x14ac:dyDescent="0.35">
      <c r="A60" s="11" t="s">
        <v>246</v>
      </c>
      <c r="B60" s="5"/>
      <c r="C60" s="6" t="s">
        <v>491</v>
      </c>
      <c r="D60" s="37" t="s">
        <v>715</v>
      </c>
    </row>
    <row r="61" spans="1:4" ht="15" customHeight="1" x14ac:dyDescent="0.35">
      <c r="A61" s="11" t="s">
        <v>247</v>
      </c>
      <c r="B61" s="5"/>
      <c r="C61" s="6" t="s">
        <v>492</v>
      </c>
      <c r="D61" s="37" t="s">
        <v>690</v>
      </c>
    </row>
    <row r="62" spans="1:4" ht="15" customHeight="1" x14ac:dyDescent="0.35">
      <c r="A62" s="11" t="s">
        <v>248</v>
      </c>
      <c r="B62" s="5"/>
      <c r="C62" s="6" t="s">
        <v>381</v>
      </c>
      <c r="D62" s="37" t="s">
        <v>716</v>
      </c>
    </row>
    <row r="63" spans="1:4" ht="15" customHeight="1" x14ac:dyDescent="0.35">
      <c r="A63" s="11" t="s">
        <v>249</v>
      </c>
      <c r="B63" s="5"/>
      <c r="C63" s="6" t="s">
        <v>376</v>
      </c>
      <c r="D63" s="37" t="s">
        <v>717</v>
      </c>
    </row>
    <row r="64" spans="1:4" ht="15" customHeight="1" x14ac:dyDescent="0.35">
      <c r="A64" s="11" t="s">
        <v>250</v>
      </c>
      <c r="B64" s="5"/>
      <c r="C64" s="6" t="s">
        <v>558</v>
      </c>
      <c r="D64" s="4" t="s">
        <v>718</v>
      </c>
    </row>
    <row r="65" spans="1:4" ht="15" customHeight="1" x14ac:dyDescent="0.35">
      <c r="A65" s="11" t="s">
        <v>251</v>
      </c>
      <c r="B65" s="5"/>
      <c r="C65" s="6" t="s">
        <v>198</v>
      </c>
      <c r="D65" s="4" t="s">
        <v>199</v>
      </c>
    </row>
    <row r="66" spans="1:4" ht="15" customHeight="1" x14ac:dyDescent="0.35">
      <c r="A66" s="11" t="s">
        <v>252</v>
      </c>
      <c r="B66" s="5"/>
      <c r="C66" s="6" t="s">
        <v>186</v>
      </c>
      <c r="D66" s="37" t="s">
        <v>719</v>
      </c>
    </row>
    <row r="67" spans="1:4" ht="15" customHeight="1" x14ac:dyDescent="0.35">
      <c r="A67" s="11" t="s">
        <v>253</v>
      </c>
      <c r="B67" s="5"/>
      <c r="C67" s="6" t="s">
        <v>484</v>
      </c>
      <c r="D67" s="4" t="s">
        <v>486</v>
      </c>
    </row>
    <row r="68" spans="1:4" ht="15" customHeight="1" x14ac:dyDescent="0.35">
      <c r="A68" s="11" t="s">
        <v>254</v>
      </c>
      <c r="B68" s="5"/>
      <c r="C68" s="6" t="s">
        <v>488</v>
      </c>
      <c r="D68" s="4" t="s">
        <v>490</v>
      </c>
    </row>
    <row r="69" spans="1:4" s="28" customFormat="1" ht="75" customHeight="1" x14ac:dyDescent="0.35">
      <c r="A69" s="16" t="s">
        <v>255</v>
      </c>
      <c r="B69" s="17"/>
      <c r="C69" s="18" t="s">
        <v>197</v>
      </c>
      <c r="D69" s="39" t="s">
        <v>720</v>
      </c>
    </row>
    <row r="70" spans="1:4" s="28" customFormat="1" ht="45" customHeight="1" x14ac:dyDescent="0.35">
      <c r="A70" s="16" t="s">
        <v>256</v>
      </c>
      <c r="B70" s="17"/>
      <c r="C70" s="18" t="s">
        <v>187</v>
      </c>
      <c r="D70" s="39" t="s">
        <v>721</v>
      </c>
    </row>
    <row r="72" spans="1:4" ht="15" customHeight="1" x14ac:dyDescent="0.35">
      <c r="A72" s="11" t="s">
        <v>257</v>
      </c>
      <c r="B72" s="5"/>
      <c r="C72" s="6" t="s">
        <v>491</v>
      </c>
      <c r="D72" s="37" t="s">
        <v>722</v>
      </c>
    </row>
    <row r="73" spans="1:4" ht="15" customHeight="1" x14ac:dyDescent="0.35">
      <c r="A73" s="11" t="s">
        <v>258</v>
      </c>
      <c r="B73" s="5"/>
      <c r="C73" s="6" t="s">
        <v>492</v>
      </c>
      <c r="D73" s="37" t="s">
        <v>765</v>
      </c>
    </row>
    <row r="74" spans="1:4" ht="15" customHeight="1" x14ac:dyDescent="0.35">
      <c r="A74" s="11" t="s">
        <v>259</v>
      </c>
      <c r="B74" s="5"/>
      <c r="C74" s="6" t="s">
        <v>382</v>
      </c>
      <c r="D74" s="37" t="s">
        <v>723</v>
      </c>
    </row>
    <row r="75" spans="1:4" ht="15" customHeight="1" x14ac:dyDescent="0.35">
      <c r="A75" s="11" t="s">
        <v>260</v>
      </c>
      <c r="B75" s="5"/>
      <c r="C75" s="6" t="s">
        <v>376</v>
      </c>
      <c r="D75" s="37" t="s">
        <v>724</v>
      </c>
    </row>
    <row r="76" spans="1:4" ht="15" customHeight="1" x14ac:dyDescent="0.35">
      <c r="A76" s="11" t="s">
        <v>261</v>
      </c>
      <c r="B76" s="5"/>
      <c r="C76" s="6" t="s">
        <v>558</v>
      </c>
      <c r="D76" s="4" t="s">
        <v>725</v>
      </c>
    </row>
    <row r="77" spans="1:4" ht="15" customHeight="1" x14ac:dyDescent="0.35">
      <c r="A77" s="11" t="s">
        <v>262</v>
      </c>
      <c r="B77" s="5"/>
      <c r="C77" s="6" t="s">
        <v>198</v>
      </c>
      <c r="D77" s="4" t="s">
        <v>200</v>
      </c>
    </row>
    <row r="78" spans="1:4" ht="15" customHeight="1" x14ac:dyDescent="0.35">
      <c r="A78" s="11" t="s">
        <v>263</v>
      </c>
      <c r="B78" s="5"/>
      <c r="C78" s="6" t="s">
        <v>186</v>
      </c>
      <c r="D78" s="37" t="s">
        <v>726</v>
      </c>
    </row>
    <row r="79" spans="1:4" ht="15" customHeight="1" x14ac:dyDescent="0.35">
      <c r="A79" s="11" t="s">
        <v>264</v>
      </c>
      <c r="B79" s="5"/>
      <c r="C79" s="6" t="s">
        <v>484</v>
      </c>
      <c r="D79" s="4" t="s">
        <v>486</v>
      </c>
    </row>
    <row r="80" spans="1:4" ht="15" customHeight="1" x14ac:dyDescent="0.35">
      <c r="A80" s="11" t="s">
        <v>265</v>
      </c>
      <c r="B80" s="5"/>
      <c r="C80" s="6" t="s">
        <v>488</v>
      </c>
      <c r="D80" s="4" t="s">
        <v>490</v>
      </c>
    </row>
    <row r="81" spans="1:4" s="28" customFormat="1" ht="75" customHeight="1" x14ac:dyDescent="0.35">
      <c r="A81" s="16" t="s">
        <v>266</v>
      </c>
      <c r="B81" s="17"/>
      <c r="C81" s="18" t="s">
        <v>197</v>
      </c>
      <c r="D81" s="39" t="s">
        <v>727</v>
      </c>
    </row>
    <row r="82" spans="1:4" s="28" customFormat="1" ht="45" customHeight="1" x14ac:dyDescent="0.35">
      <c r="A82" s="16" t="s">
        <v>267</v>
      </c>
      <c r="B82" s="17"/>
      <c r="C82" s="18" t="s">
        <v>187</v>
      </c>
      <c r="D82" s="39" t="s">
        <v>728</v>
      </c>
    </row>
    <row r="84" spans="1:4" ht="15" customHeight="1" x14ac:dyDescent="0.35">
      <c r="A84" s="11" t="s">
        <v>268</v>
      </c>
      <c r="B84" s="5"/>
      <c r="C84" s="6" t="s">
        <v>491</v>
      </c>
      <c r="D84" s="37" t="s">
        <v>729</v>
      </c>
    </row>
    <row r="85" spans="1:4" ht="15" customHeight="1" x14ac:dyDescent="0.35">
      <c r="A85" s="11" t="s">
        <v>269</v>
      </c>
      <c r="B85" s="5"/>
      <c r="C85" s="6" t="s">
        <v>492</v>
      </c>
      <c r="D85" s="37" t="s">
        <v>730</v>
      </c>
    </row>
    <row r="86" spans="1:4" ht="15" customHeight="1" x14ac:dyDescent="0.35">
      <c r="A86" s="11" t="s">
        <v>270</v>
      </c>
      <c r="B86" s="5"/>
      <c r="C86" s="6" t="s">
        <v>383</v>
      </c>
      <c r="D86" s="37" t="s">
        <v>731</v>
      </c>
    </row>
    <row r="87" spans="1:4" ht="15" customHeight="1" x14ac:dyDescent="0.35">
      <c r="A87" s="11" t="s">
        <v>271</v>
      </c>
      <c r="B87" s="5"/>
      <c r="C87" s="6" t="s">
        <v>376</v>
      </c>
      <c r="D87" s="37" t="s">
        <v>698</v>
      </c>
    </row>
    <row r="88" spans="1:4" ht="15" customHeight="1" x14ac:dyDescent="0.35">
      <c r="A88" s="11" t="s">
        <v>272</v>
      </c>
      <c r="B88" s="5"/>
      <c r="C88" s="6" t="s">
        <v>558</v>
      </c>
      <c r="D88" s="4" t="s">
        <v>681</v>
      </c>
    </row>
    <row r="89" spans="1:4" ht="15" customHeight="1" x14ac:dyDescent="0.35">
      <c r="A89" s="11" t="s">
        <v>273</v>
      </c>
      <c r="B89" s="5"/>
      <c r="C89" s="6" t="s">
        <v>198</v>
      </c>
      <c r="D89" s="4" t="s">
        <v>199</v>
      </c>
    </row>
    <row r="90" spans="1:4" ht="15" customHeight="1" x14ac:dyDescent="0.35">
      <c r="A90" s="11" t="s">
        <v>274</v>
      </c>
      <c r="B90" s="5"/>
      <c r="C90" s="6" t="s">
        <v>186</v>
      </c>
      <c r="D90" s="37" t="s">
        <v>732</v>
      </c>
    </row>
    <row r="91" spans="1:4" ht="15" customHeight="1" x14ac:dyDescent="0.35">
      <c r="A91" s="11" t="s">
        <v>275</v>
      </c>
      <c r="B91" s="5"/>
      <c r="C91" s="6" t="s">
        <v>484</v>
      </c>
      <c r="D91" s="4" t="s">
        <v>486</v>
      </c>
    </row>
    <row r="92" spans="1:4" ht="15" customHeight="1" x14ac:dyDescent="0.35">
      <c r="A92" s="11" t="s">
        <v>276</v>
      </c>
      <c r="B92" s="5"/>
      <c r="C92" s="6" t="s">
        <v>488</v>
      </c>
      <c r="D92" s="4" t="s">
        <v>490</v>
      </c>
    </row>
    <row r="93" spans="1:4" s="28" customFormat="1" ht="75" customHeight="1" x14ac:dyDescent="0.35">
      <c r="A93" s="16" t="s">
        <v>277</v>
      </c>
      <c r="B93" s="17"/>
      <c r="C93" s="18" t="s">
        <v>197</v>
      </c>
      <c r="D93" s="39" t="s">
        <v>733</v>
      </c>
    </row>
    <row r="94" spans="1:4" s="28" customFormat="1" ht="45" customHeight="1" x14ac:dyDescent="0.35">
      <c r="A94" s="16" t="s">
        <v>278</v>
      </c>
      <c r="B94" s="17"/>
      <c r="C94" s="18" t="s">
        <v>187</v>
      </c>
      <c r="D94" s="39" t="s">
        <v>734</v>
      </c>
    </row>
    <row r="96" spans="1:4" ht="15" customHeight="1" x14ac:dyDescent="0.35">
      <c r="A96" s="11" t="s">
        <v>279</v>
      </c>
      <c r="B96" s="5"/>
      <c r="C96" s="6" t="s">
        <v>491</v>
      </c>
      <c r="D96" s="37" t="s">
        <v>735</v>
      </c>
    </row>
    <row r="97" spans="1:4" ht="15" customHeight="1" x14ac:dyDescent="0.35">
      <c r="A97" s="11" t="s">
        <v>280</v>
      </c>
      <c r="B97" s="5"/>
      <c r="C97" s="6" t="s">
        <v>492</v>
      </c>
      <c r="D97" s="37" t="s">
        <v>736</v>
      </c>
    </row>
    <row r="98" spans="1:4" ht="15" customHeight="1" x14ac:dyDescent="0.35">
      <c r="A98" s="11" t="s">
        <v>281</v>
      </c>
      <c r="B98" s="5"/>
      <c r="C98" s="6" t="s">
        <v>384</v>
      </c>
      <c r="D98" s="37" t="s">
        <v>737</v>
      </c>
    </row>
    <row r="99" spans="1:4" ht="15" customHeight="1" x14ac:dyDescent="0.35">
      <c r="A99" s="11" t="s">
        <v>282</v>
      </c>
      <c r="B99" s="5"/>
      <c r="C99" s="6" t="s">
        <v>376</v>
      </c>
      <c r="D99" s="37" t="s">
        <v>738</v>
      </c>
    </row>
    <row r="100" spans="1:4" ht="15" customHeight="1" x14ac:dyDescent="0.35">
      <c r="A100" s="11" t="s">
        <v>283</v>
      </c>
      <c r="B100" s="5"/>
      <c r="C100" s="6" t="s">
        <v>558</v>
      </c>
      <c r="D100" s="37" t="s">
        <v>680</v>
      </c>
    </row>
    <row r="101" spans="1:4" ht="15" customHeight="1" x14ac:dyDescent="0.35">
      <c r="A101" s="11" t="s">
        <v>284</v>
      </c>
      <c r="B101" s="5"/>
      <c r="C101" s="6" t="s">
        <v>198</v>
      </c>
      <c r="D101" s="4" t="s">
        <v>199</v>
      </c>
    </row>
    <row r="102" spans="1:4" ht="15" customHeight="1" x14ac:dyDescent="0.35">
      <c r="A102" s="11" t="s">
        <v>285</v>
      </c>
      <c r="B102" s="5"/>
      <c r="C102" s="6" t="s">
        <v>186</v>
      </c>
      <c r="D102" s="37" t="s">
        <v>739</v>
      </c>
    </row>
    <row r="103" spans="1:4" ht="15" customHeight="1" x14ac:dyDescent="0.35">
      <c r="A103" s="11" t="s">
        <v>286</v>
      </c>
      <c r="B103" s="5"/>
      <c r="C103" s="6" t="s">
        <v>484</v>
      </c>
      <c r="D103" s="4" t="s">
        <v>486</v>
      </c>
    </row>
    <row r="104" spans="1:4" ht="15" customHeight="1" x14ac:dyDescent="0.35">
      <c r="A104" s="11" t="s">
        <v>287</v>
      </c>
      <c r="B104" s="5"/>
      <c r="C104" s="6" t="s">
        <v>488</v>
      </c>
      <c r="D104" s="4" t="s">
        <v>490</v>
      </c>
    </row>
    <row r="105" spans="1:4" s="28" customFormat="1" ht="75" customHeight="1" x14ac:dyDescent="0.35">
      <c r="A105" s="16" t="s">
        <v>288</v>
      </c>
      <c r="B105" s="17"/>
      <c r="C105" s="18" t="s">
        <v>197</v>
      </c>
      <c r="D105" s="39" t="s">
        <v>740</v>
      </c>
    </row>
    <row r="106" spans="1:4" s="28" customFormat="1" ht="45" customHeight="1" x14ac:dyDescent="0.35">
      <c r="A106" s="16" t="s">
        <v>289</v>
      </c>
      <c r="B106" s="17"/>
      <c r="C106" s="18" t="s">
        <v>187</v>
      </c>
      <c r="D106" s="39" t="s">
        <v>741</v>
      </c>
    </row>
    <row r="108" spans="1:4" ht="15" customHeight="1" x14ac:dyDescent="0.35">
      <c r="A108" s="11" t="s">
        <v>290</v>
      </c>
      <c r="B108" s="5"/>
      <c r="C108" s="6" t="s">
        <v>491</v>
      </c>
      <c r="D108" s="37" t="s">
        <v>742</v>
      </c>
    </row>
    <row r="109" spans="1:4" ht="15" customHeight="1" x14ac:dyDescent="0.35">
      <c r="A109" s="11" t="s">
        <v>291</v>
      </c>
      <c r="B109" s="5"/>
      <c r="C109" s="6" t="s">
        <v>492</v>
      </c>
      <c r="D109" s="37" t="s">
        <v>743</v>
      </c>
    </row>
    <row r="110" spans="1:4" ht="15" customHeight="1" x14ac:dyDescent="0.35">
      <c r="A110" s="11" t="s">
        <v>327</v>
      </c>
      <c r="B110" s="5"/>
      <c r="C110" s="6" t="s">
        <v>385</v>
      </c>
      <c r="D110" s="37" t="s">
        <v>744</v>
      </c>
    </row>
    <row r="111" spans="1:4" ht="15" customHeight="1" x14ac:dyDescent="0.35">
      <c r="A111" s="11" t="s">
        <v>328</v>
      </c>
      <c r="B111" s="5"/>
      <c r="C111" s="6" t="s">
        <v>376</v>
      </c>
      <c r="D111" s="37" t="s">
        <v>692</v>
      </c>
    </row>
    <row r="112" spans="1:4" ht="15" customHeight="1" x14ac:dyDescent="0.35">
      <c r="A112" s="11" t="s">
        <v>329</v>
      </c>
      <c r="B112" s="5"/>
      <c r="C112" s="6" t="s">
        <v>558</v>
      </c>
      <c r="D112" s="37" t="s">
        <v>693</v>
      </c>
    </row>
    <row r="113" spans="1:4" ht="15" customHeight="1" x14ac:dyDescent="0.35">
      <c r="A113" s="11" t="s">
        <v>330</v>
      </c>
      <c r="B113" s="5"/>
      <c r="C113" s="6" t="s">
        <v>198</v>
      </c>
      <c r="D113" s="4" t="s">
        <v>200</v>
      </c>
    </row>
    <row r="114" spans="1:4" ht="15" customHeight="1" x14ac:dyDescent="0.35">
      <c r="A114" s="11" t="s">
        <v>331</v>
      </c>
      <c r="B114" s="5"/>
      <c r="C114" s="6" t="s">
        <v>186</v>
      </c>
      <c r="D114" s="37" t="s">
        <v>745</v>
      </c>
    </row>
    <row r="115" spans="1:4" ht="15" customHeight="1" x14ac:dyDescent="0.35">
      <c r="A115" s="11" t="s">
        <v>332</v>
      </c>
      <c r="B115" s="5"/>
      <c r="C115" s="6" t="s">
        <v>484</v>
      </c>
      <c r="D115" s="4" t="s">
        <v>486</v>
      </c>
    </row>
    <row r="116" spans="1:4" ht="15" customHeight="1" x14ac:dyDescent="0.35">
      <c r="A116" s="11" t="s">
        <v>333</v>
      </c>
      <c r="B116" s="5"/>
      <c r="C116" s="6" t="s">
        <v>488</v>
      </c>
      <c r="D116" s="4" t="s">
        <v>490</v>
      </c>
    </row>
    <row r="117" spans="1:4" s="28" customFormat="1" ht="75" customHeight="1" x14ac:dyDescent="0.35">
      <c r="A117" s="16" t="s">
        <v>334</v>
      </c>
      <c r="B117" s="17"/>
      <c r="C117" s="18" t="s">
        <v>197</v>
      </c>
      <c r="D117" s="39" t="s">
        <v>746</v>
      </c>
    </row>
    <row r="118" spans="1:4" s="28" customFormat="1" ht="45" customHeight="1" x14ac:dyDescent="0.35">
      <c r="A118" s="16" t="s">
        <v>335</v>
      </c>
      <c r="B118" s="17"/>
      <c r="C118" s="18" t="s">
        <v>187</v>
      </c>
      <c r="D118" s="39" t="s">
        <v>747</v>
      </c>
    </row>
    <row r="120" spans="1:4" ht="15" customHeight="1" x14ac:dyDescent="0.35">
      <c r="A120" s="11" t="s">
        <v>336</v>
      </c>
      <c r="B120" s="5"/>
      <c r="C120" s="6" t="s">
        <v>491</v>
      </c>
      <c r="D120" s="37" t="s">
        <v>748</v>
      </c>
    </row>
    <row r="121" spans="1:4" ht="15" customHeight="1" x14ac:dyDescent="0.35">
      <c r="A121" s="11" t="s">
        <v>337</v>
      </c>
      <c r="B121" s="5"/>
      <c r="C121" s="6" t="s">
        <v>492</v>
      </c>
      <c r="D121" s="37" t="s">
        <v>749</v>
      </c>
    </row>
    <row r="122" spans="1:4" ht="15" customHeight="1" x14ac:dyDescent="0.35">
      <c r="A122" s="11" t="s">
        <v>338</v>
      </c>
      <c r="B122" s="5"/>
      <c r="C122" s="6" t="s">
        <v>386</v>
      </c>
      <c r="D122" s="37" t="s">
        <v>750</v>
      </c>
    </row>
    <row r="123" spans="1:4" ht="15" customHeight="1" x14ac:dyDescent="0.35">
      <c r="A123" s="11" t="s">
        <v>339</v>
      </c>
      <c r="B123" s="5"/>
      <c r="C123" s="6" t="s">
        <v>376</v>
      </c>
      <c r="D123" s="37" t="s">
        <v>751</v>
      </c>
    </row>
    <row r="124" spans="1:4" ht="15" customHeight="1" x14ac:dyDescent="0.35">
      <c r="A124" s="11" t="s">
        <v>340</v>
      </c>
      <c r="B124" s="5"/>
      <c r="C124" s="6" t="s">
        <v>558</v>
      </c>
      <c r="D124" s="37" t="s">
        <v>752</v>
      </c>
    </row>
    <row r="125" spans="1:4" ht="15" customHeight="1" x14ac:dyDescent="0.35">
      <c r="A125" s="11" t="s">
        <v>341</v>
      </c>
      <c r="B125" s="5"/>
      <c r="C125" s="6" t="s">
        <v>198</v>
      </c>
      <c r="D125" s="4" t="s">
        <v>199</v>
      </c>
    </row>
    <row r="126" spans="1:4" ht="15" customHeight="1" x14ac:dyDescent="0.35">
      <c r="A126" s="11" t="s">
        <v>342</v>
      </c>
      <c r="B126" s="5"/>
      <c r="C126" s="6" t="s">
        <v>186</v>
      </c>
      <c r="D126" s="37" t="s">
        <v>753</v>
      </c>
    </row>
    <row r="127" spans="1:4" ht="15" customHeight="1" x14ac:dyDescent="0.35">
      <c r="A127" s="11" t="s">
        <v>343</v>
      </c>
      <c r="B127" s="5"/>
      <c r="C127" s="6" t="s">
        <v>484</v>
      </c>
      <c r="D127" s="4" t="s">
        <v>486</v>
      </c>
    </row>
    <row r="128" spans="1:4" ht="15" customHeight="1" x14ac:dyDescent="0.35">
      <c r="A128" s="11" t="s">
        <v>344</v>
      </c>
      <c r="B128" s="5"/>
      <c r="C128" s="6" t="s">
        <v>488</v>
      </c>
      <c r="D128" s="4" t="s">
        <v>353</v>
      </c>
    </row>
    <row r="129" spans="1:4" s="28" customFormat="1" ht="75" customHeight="1" x14ac:dyDescent="0.35">
      <c r="A129" s="16" t="s">
        <v>345</v>
      </c>
      <c r="B129" s="17"/>
      <c r="C129" s="18" t="s">
        <v>197</v>
      </c>
      <c r="D129" s="39" t="s">
        <v>754</v>
      </c>
    </row>
    <row r="130" spans="1:4" s="28" customFormat="1" ht="45" customHeight="1" x14ac:dyDescent="0.35">
      <c r="A130" s="16" t="s">
        <v>346</v>
      </c>
      <c r="B130" s="17"/>
      <c r="C130" s="18" t="s">
        <v>187</v>
      </c>
      <c r="D130" s="39" t="s">
        <v>755</v>
      </c>
    </row>
  </sheetData>
  <sheetProtection algorithmName="SHA-512" hashValue="ZsNELiuoq8ZryU5grkOfRtiePBlmlcSn/i9l4G/7v8AVHzAp1qgTm5/h9N51bRJekQYPfPconQMvmSx1hWNTIA==" saltValue="T6gq7QiyDbLAOW3WMT8/ww==" spinCount="100000" sheet="1" objects="1" scenarios="1"/>
  <mergeCells count="3">
    <mergeCell ref="C9:D9"/>
    <mergeCell ref="C10:D10"/>
    <mergeCell ref="C6:D6"/>
  </mergeCells>
  <dataValidations count="3">
    <dataValidation type="list" allowBlank="1" showInputMessage="1" showErrorMessage="1" sqref="D17 D101 D77 D65 D53 D41 D29 D113 D89 D125">
      <formula1>elenco_dim_tipo</formula1>
    </dataValidation>
    <dataValidation type="list" allowBlank="1" showInputMessage="1" showErrorMessage="1" sqref="D115 D103 D19 D31 D43 D55 D67 D79 D91 D127">
      <formula1>elenco_ambito_attivita</formula1>
    </dataValidation>
    <dataValidation type="list" allowBlank="1" showInputMessage="1" showErrorMessage="1" sqref="D20 D32 D44 D56 D68 D80 D92 D104 D116 D128">
      <formula1>elenco_riferimento</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PROFESSIONALI / PAGINA &amp;P DI &amp;N</oddFooter>
  </headerFooter>
  <rowBreaks count="3" manualBreakCount="3">
    <brk id="35" min="2" max="3" man="1"/>
    <brk id="71" min="2" max="3" man="1"/>
    <brk id="107" min="2" max="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37"/>
  <sheetViews>
    <sheetView zoomScaleNormal="100" workbookViewId="0">
      <selection activeCell="D17" sqref="D17"/>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43" t="s">
        <v>210</v>
      </c>
      <c r="D6" s="43"/>
    </row>
    <row r="7" spans="1:4" ht="15" customHeight="1" x14ac:dyDescent="0.35">
      <c r="A7" s="11" t="s">
        <v>121</v>
      </c>
      <c r="B7" s="5"/>
      <c r="C7" s="6" t="s">
        <v>105</v>
      </c>
      <c r="D7" s="12" t="str">
        <f>candidatura</f>
        <v xml:space="preserve">LUCILLA LANCIOTTI; </v>
      </c>
    </row>
    <row r="8" spans="1:4" ht="15" customHeight="1" x14ac:dyDescent="0.35">
      <c r="A8" s="11"/>
      <c r="B8" s="5"/>
      <c r="C8" s="5"/>
      <c r="D8" s="5"/>
    </row>
    <row r="9" spans="1:4" ht="20" x14ac:dyDescent="0.35">
      <c r="A9" s="11"/>
      <c r="B9" s="5"/>
      <c r="C9" s="40" t="s">
        <v>660</v>
      </c>
      <c r="D9" s="40"/>
    </row>
    <row r="10" spans="1:4" ht="30" customHeight="1" x14ac:dyDescent="0.35">
      <c r="A10" s="11"/>
      <c r="B10" s="5"/>
      <c r="C10" s="44" t="s">
        <v>478</v>
      </c>
      <c r="D10" s="44"/>
    </row>
    <row r="11" spans="1:4" ht="15" customHeight="1" x14ac:dyDescent="0.35">
      <c r="A11" s="11"/>
      <c r="B11" s="5"/>
      <c r="C11" s="5"/>
      <c r="D11" s="5"/>
    </row>
    <row r="12" spans="1:4" ht="15" customHeight="1" x14ac:dyDescent="0.35">
      <c r="A12" s="11" t="s">
        <v>402</v>
      </c>
      <c r="B12" s="5"/>
      <c r="C12" s="6" t="s">
        <v>387</v>
      </c>
      <c r="D12" s="37" t="s">
        <v>756</v>
      </c>
    </row>
    <row r="13" spans="1:4" ht="15" customHeight="1" x14ac:dyDescent="0.35">
      <c r="A13" s="11" t="s">
        <v>403</v>
      </c>
      <c r="B13" s="5"/>
      <c r="C13" s="6" t="s">
        <v>388</v>
      </c>
      <c r="D13" s="4" t="s">
        <v>394</v>
      </c>
    </row>
    <row r="14" spans="1:4" ht="15" customHeight="1" x14ac:dyDescent="0.35">
      <c r="A14" s="11" t="s">
        <v>404</v>
      </c>
      <c r="B14" s="5"/>
      <c r="C14" s="6" t="s">
        <v>389</v>
      </c>
      <c r="D14" s="4" t="s">
        <v>395</v>
      </c>
    </row>
    <row r="15" spans="1:4" ht="60" customHeight="1" x14ac:dyDescent="0.35">
      <c r="A15" s="16" t="s">
        <v>405</v>
      </c>
      <c r="B15" s="17"/>
      <c r="C15" s="18" t="s">
        <v>671</v>
      </c>
      <c r="D15" s="39" t="s">
        <v>758</v>
      </c>
    </row>
    <row r="16" spans="1:4" ht="60" customHeight="1" x14ac:dyDescent="0.35">
      <c r="A16" s="16" t="s">
        <v>406</v>
      </c>
      <c r="B16" s="17"/>
      <c r="C16" s="18" t="s">
        <v>672</v>
      </c>
      <c r="D16" s="15" t="s">
        <v>770</v>
      </c>
    </row>
    <row r="17" spans="1:4" ht="15" customHeight="1" x14ac:dyDescent="0.35">
      <c r="A17" s="11" t="s">
        <v>407</v>
      </c>
      <c r="B17" s="5"/>
      <c r="C17" s="6" t="s">
        <v>348</v>
      </c>
      <c r="D17" s="4" t="s">
        <v>757</v>
      </c>
    </row>
    <row r="18" spans="1:4" ht="15" customHeight="1" x14ac:dyDescent="0.35">
      <c r="A18" s="11" t="s">
        <v>408</v>
      </c>
      <c r="B18" s="5"/>
      <c r="C18" s="6" t="s">
        <v>390</v>
      </c>
      <c r="D18" s="4" t="s">
        <v>401</v>
      </c>
    </row>
    <row r="19" spans="1:4" ht="15" customHeight="1" x14ac:dyDescent="0.35">
      <c r="A19" s="11" t="s">
        <v>409</v>
      </c>
      <c r="B19" s="5"/>
      <c r="C19" s="6" t="s">
        <v>391</v>
      </c>
      <c r="D19" s="4" t="s">
        <v>309</v>
      </c>
    </row>
    <row r="20" spans="1:4" ht="15" customHeight="1" x14ac:dyDescent="0.35">
      <c r="A20" s="11"/>
      <c r="B20" s="5"/>
      <c r="C20" s="5"/>
      <c r="D20" s="5"/>
    </row>
    <row r="21" spans="1:4" ht="15" customHeight="1" x14ac:dyDescent="0.35">
      <c r="A21" s="11" t="s">
        <v>410</v>
      </c>
      <c r="B21" s="5"/>
      <c r="C21" s="6" t="s">
        <v>387</v>
      </c>
      <c r="D21" s="37" t="s">
        <v>766</v>
      </c>
    </row>
    <row r="22" spans="1:4" ht="15" customHeight="1" x14ac:dyDescent="0.35">
      <c r="A22" s="11" t="s">
        <v>411</v>
      </c>
      <c r="B22" s="5"/>
      <c r="C22" s="6" t="s">
        <v>388</v>
      </c>
      <c r="D22" s="4" t="s">
        <v>394</v>
      </c>
    </row>
    <row r="23" spans="1:4" ht="15" customHeight="1" x14ac:dyDescent="0.35">
      <c r="A23" s="11" t="s">
        <v>412</v>
      </c>
      <c r="B23" s="5"/>
      <c r="C23" s="6" t="s">
        <v>389</v>
      </c>
      <c r="D23" s="4" t="s">
        <v>675</v>
      </c>
    </row>
    <row r="24" spans="1:4" ht="60" customHeight="1" x14ac:dyDescent="0.35">
      <c r="A24" s="16" t="s">
        <v>413</v>
      </c>
      <c r="B24" s="17"/>
      <c r="C24" s="18" t="s">
        <v>673</v>
      </c>
      <c r="D24" s="39" t="s">
        <v>767</v>
      </c>
    </row>
    <row r="25" spans="1:4" ht="60" customHeight="1" x14ac:dyDescent="0.35">
      <c r="A25" s="16" t="s">
        <v>414</v>
      </c>
      <c r="B25" s="17"/>
      <c r="C25" s="18" t="s">
        <v>672</v>
      </c>
      <c r="D25" s="39" t="s">
        <v>768</v>
      </c>
    </row>
    <row r="26" spans="1:4" ht="15" customHeight="1" x14ac:dyDescent="0.35">
      <c r="A26" s="11" t="s">
        <v>415</v>
      </c>
      <c r="B26" s="5"/>
      <c r="C26" s="6" t="s">
        <v>348</v>
      </c>
      <c r="D26" s="37" t="s">
        <v>769</v>
      </c>
    </row>
    <row r="27" spans="1:4" ht="15" customHeight="1" x14ac:dyDescent="0.35">
      <c r="A27" s="11" t="s">
        <v>416</v>
      </c>
      <c r="B27" s="5"/>
      <c r="C27" s="6" t="s">
        <v>390</v>
      </c>
      <c r="D27" s="4" t="s">
        <v>397</v>
      </c>
    </row>
    <row r="28" spans="1:4" ht="15" customHeight="1" x14ac:dyDescent="0.35">
      <c r="A28" s="11" t="s">
        <v>417</v>
      </c>
      <c r="B28" s="5"/>
      <c r="C28" s="6" t="s">
        <v>391</v>
      </c>
      <c r="D28" s="4" t="s">
        <v>302</v>
      </c>
    </row>
    <row r="29" spans="1:4" ht="15" customHeight="1" x14ac:dyDescent="0.35">
      <c r="A29" s="11"/>
      <c r="B29" s="5"/>
      <c r="C29" s="5"/>
      <c r="D29" s="5"/>
    </row>
    <row r="30" spans="1:4" ht="15" customHeight="1" x14ac:dyDescent="0.35">
      <c r="A30" s="11" t="s">
        <v>418</v>
      </c>
      <c r="B30" s="5"/>
      <c r="C30" s="6" t="s">
        <v>387</v>
      </c>
      <c r="D30" s="37" t="s">
        <v>759</v>
      </c>
    </row>
    <row r="31" spans="1:4" ht="15" customHeight="1" x14ac:dyDescent="0.35">
      <c r="A31" s="11" t="s">
        <v>419</v>
      </c>
      <c r="B31" s="5"/>
      <c r="C31" s="6" t="s">
        <v>388</v>
      </c>
      <c r="D31" s="4" t="s">
        <v>392</v>
      </c>
    </row>
    <row r="32" spans="1:4" ht="15" customHeight="1" x14ac:dyDescent="0.35">
      <c r="A32" s="11" t="s">
        <v>420</v>
      </c>
      <c r="B32" s="5"/>
      <c r="C32" s="6" t="s">
        <v>389</v>
      </c>
      <c r="D32" s="4" t="s">
        <v>675</v>
      </c>
    </row>
    <row r="33" spans="1:4" ht="60" customHeight="1" x14ac:dyDescent="0.35">
      <c r="A33" s="16" t="s">
        <v>421</v>
      </c>
      <c r="B33" s="17"/>
      <c r="C33" s="18" t="s">
        <v>674</v>
      </c>
      <c r="D33" s="15" t="s">
        <v>760</v>
      </c>
    </row>
    <row r="34" spans="1:4" ht="60" customHeight="1" x14ac:dyDescent="0.35">
      <c r="A34" s="16" t="s">
        <v>422</v>
      </c>
      <c r="B34" s="17"/>
      <c r="C34" s="18" t="s">
        <v>672</v>
      </c>
      <c r="D34" s="15" t="s">
        <v>762</v>
      </c>
    </row>
    <row r="35" spans="1:4" ht="15" customHeight="1" x14ac:dyDescent="0.35">
      <c r="A35" s="11" t="s">
        <v>423</v>
      </c>
      <c r="B35" s="5"/>
      <c r="C35" s="6" t="s">
        <v>348</v>
      </c>
      <c r="D35" s="4" t="s">
        <v>761</v>
      </c>
    </row>
    <row r="36" spans="1:4" ht="15" customHeight="1" x14ac:dyDescent="0.35">
      <c r="A36" s="11" t="s">
        <v>424</v>
      </c>
      <c r="B36" s="5"/>
      <c r="C36" s="6" t="s">
        <v>390</v>
      </c>
      <c r="D36" s="4" t="s">
        <v>397</v>
      </c>
    </row>
    <row r="37" spans="1:4" ht="15" customHeight="1" x14ac:dyDescent="0.35">
      <c r="A37" s="11" t="s">
        <v>425</v>
      </c>
      <c r="B37" s="5"/>
      <c r="C37" s="6" t="s">
        <v>391</v>
      </c>
      <c r="D37" s="4" t="s">
        <v>301</v>
      </c>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dataValidations count="4">
    <dataValidation type="list" allowBlank="1" showInputMessage="1" showErrorMessage="1" sqref="D13 D31 D22">
      <formula1>elenco_ambito</formula1>
    </dataValidation>
    <dataValidation type="list" allowBlank="1" showInputMessage="1" showErrorMessage="1" sqref="D14 D32 D23">
      <formula1>elenco_tematica</formula1>
    </dataValidation>
    <dataValidation type="list" allowBlank="1" showInputMessage="1" showErrorMessage="1" sqref="D19 D37 D28">
      <formula1>bgt_proj</formula1>
    </dataValidation>
    <dataValidation type="list" allowBlank="1" showInputMessage="1" showErrorMessage="1" sqref="D18 D36 D27">
      <formula1>elenco_proj</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VALUTAZIONE / PAGINA &amp;P DI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4"/>
  <sheetViews>
    <sheetView zoomScaleNormal="100" workbookViewId="0">
      <selection activeCell="F64" sqref="F64"/>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43" t="s">
        <v>122</v>
      </c>
      <c r="D6" s="43"/>
    </row>
    <row r="7" spans="1:4" ht="15" customHeight="1" x14ac:dyDescent="0.35">
      <c r="A7" s="11" t="s">
        <v>123</v>
      </c>
      <c r="B7" s="5"/>
      <c r="C7" s="6" t="s">
        <v>105</v>
      </c>
      <c r="D7" s="12" t="str">
        <f>candidatura</f>
        <v xml:space="preserve">LUCILLA LANCIOTTI; </v>
      </c>
    </row>
    <row r="8" spans="1:4" ht="15" customHeight="1" x14ac:dyDescent="0.35">
      <c r="A8" s="11"/>
      <c r="B8" s="5"/>
      <c r="C8" s="5"/>
      <c r="D8" s="5"/>
    </row>
    <row r="9" spans="1:4" ht="20" x14ac:dyDescent="0.35">
      <c r="A9" s="11"/>
      <c r="B9" s="5"/>
      <c r="C9" s="40" t="s">
        <v>479</v>
      </c>
      <c r="D9" s="40"/>
    </row>
    <row r="10" spans="1:4" ht="15" customHeight="1" x14ac:dyDescent="0.35">
      <c r="A10" s="11"/>
      <c r="B10" s="5"/>
      <c r="C10" s="5"/>
      <c r="D10" s="5"/>
    </row>
    <row r="11" spans="1:4" ht="15" customHeight="1" x14ac:dyDescent="0.35">
      <c r="A11" s="11" t="s">
        <v>432</v>
      </c>
      <c r="B11" s="5"/>
      <c r="C11" s="6" t="s">
        <v>353</v>
      </c>
      <c r="D11" s="12" t="str">
        <f>spec_principale</f>
        <v>TECNOLOGIE_INDUSTRIALI_ABILITANTI</v>
      </c>
    </row>
    <row r="12" spans="1:4" ht="15" customHeight="1" x14ac:dyDescent="0.35">
      <c r="A12" s="11" t="s">
        <v>433</v>
      </c>
      <c r="B12" s="5"/>
      <c r="C12" s="6" t="s">
        <v>355</v>
      </c>
      <c r="D12" s="12" t="str">
        <f>ads1_principale</f>
        <v>TIA1 ICT</v>
      </c>
    </row>
    <row r="13" spans="1:4" ht="15" customHeight="1" x14ac:dyDescent="0.35">
      <c r="A13" s="11" t="s">
        <v>434</v>
      </c>
      <c r="B13" s="5"/>
      <c r="C13" s="6" t="s">
        <v>356</v>
      </c>
      <c r="D13" s="12" t="str">
        <f>ads1_secondaria</f>
        <v>TIA8 Tecnologie di produzione avanzata</v>
      </c>
    </row>
    <row r="14" spans="1:4" ht="15" customHeight="1" x14ac:dyDescent="0.35">
      <c r="A14" s="11" t="s">
        <v>435</v>
      </c>
      <c r="B14" s="5"/>
      <c r="C14" s="6" t="s">
        <v>474</v>
      </c>
      <c r="D14" s="12">
        <f>ads1_terziaria</f>
        <v>0</v>
      </c>
    </row>
    <row r="15" spans="1:4" ht="15" customHeight="1" x14ac:dyDescent="0.35">
      <c r="A15" s="11"/>
      <c r="B15" s="5"/>
      <c r="C15" s="5"/>
      <c r="D15" s="5"/>
    </row>
    <row r="16" spans="1:4" ht="15" customHeight="1" x14ac:dyDescent="0.35">
      <c r="A16" s="11" t="s">
        <v>436</v>
      </c>
      <c r="B16" s="5"/>
      <c r="C16" s="6" t="s">
        <v>363</v>
      </c>
      <c r="D16" s="12" t="str">
        <f>l1_tema</f>
        <v>Ingegneria elettronica</v>
      </c>
    </row>
    <row r="17" spans="1:4" ht="15" customHeight="1" x14ac:dyDescent="0.35">
      <c r="A17" s="11" t="s">
        <v>437</v>
      </c>
      <c r="B17" s="5"/>
      <c r="C17" s="6" t="s">
        <v>364</v>
      </c>
      <c r="D17" s="12">
        <f>l2_tema</f>
        <v>0</v>
      </c>
    </row>
    <row r="18" spans="1:4" ht="15" customHeight="1" x14ac:dyDescent="0.35">
      <c r="A18" s="11" t="s">
        <v>438</v>
      </c>
      <c r="B18" s="5"/>
      <c r="C18" s="6" t="s">
        <v>365</v>
      </c>
      <c r="D18" s="12">
        <f>dot_tema</f>
        <v>0</v>
      </c>
    </row>
    <row r="19" spans="1:4" ht="15" customHeight="1" x14ac:dyDescent="0.35">
      <c r="A19" s="11" t="s">
        <v>439</v>
      </c>
      <c r="B19" s="5"/>
      <c r="C19" s="6" t="s">
        <v>366</v>
      </c>
      <c r="D19" s="12">
        <f>m2l_tema</f>
        <v>0</v>
      </c>
    </row>
    <row r="20" spans="1:4" ht="15" customHeight="1" x14ac:dyDescent="0.35">
      <c r="A20" s="11"/>
      <c r="B20" s="5"/>
      <c r="C20" s="5"/>
      <c r="D20" s="5"/>
    </row>
    <row r="21" spans="1:4" ht="45" customHeight="1" x14ac:dyDescent="0.35">
      <c r="A21" s="11"/>
      <c r="B21" s="5"/>
      <c r="C21" s="44" t="s">
        <v>431</v>
      </c>
      <c r="D21" s="44"/>
    </row>
    <row r="22" spans="1:4" ht="262.5" customHeight="1" x14ac:dyDescent="0.35">
      <c r="A22" s="16" t="s">
        <v>440</v>
      </c>
      <c r="B22" s="5"/>
      <c r="C22" s="27" t="s">
        <v>429</v>
      </c>
      <c r="D22" s="14" t="s">
        <v>771</v>
      </c>
    </row>
    <row r="23" spans="1:4" ht="15" customHeight="1" x14ac:dyDescent="0.35">
      <c r="A23" s="11"/>
      <c r="B23" s="5"/>
      <c r="C23" s="5"/>
      <c r="D23" s="5"/>
    </row>
    <row r="24" spans="1:4" ht="15" customHeight="1" x14ac:dyDescent="0.35">
      <c r="A24" s="11" t="s">
        <v>441</v>
      </c>
      <c r="B24" s="5"/>
      <c r="C24" s="6" t="s">
        <v>367</v>
      </c>
      <c r="D24" s="12" t="str">
        <f>ep1_denominazione</f>
        <v>R.Q. Research Qualification S.r.l.</v>
      </c>
    </row>
    <row r="25" spans="1:4" ht="15" customHeight="1" x14ac:dyDescent="0.35">
      <c r="A25" s="11" t="s">
        <v>442</v>
      </c>
      <c r="B25" s="5"/>
      <c r="C25" s="6" t="s">
        <v>368</v>
      </c>
      <c r="D25" s="12" t="str">
        <f>ep2_denominazione</f>
        <v>NovaFund SpA</v>
      </c>
    </row>
    <row r="26" spans="1:4" ht="15" customHeight="1" x14ac:dyDescent="0.35">
      <c r="A26" s="11" t="s">
        <v>443</v>
      </c>
      <c r="B26" s="5"/>
      <c r="C26" s="6" t="s">
        <v>369</v>
      </c>
      <c r="D26" s="12" t="str">
        <f>ep3_denominazione</f>
        <v>TECHNETIC ITALIA S.r.l.</v>
      </c>
    </row>
    <row r="27" spans="1:4" ht="15" customHeight="1" x14ac:dyDescent="0.35">
      <c r="A27" s="11" t="s">
        <v>444</v>
      </c>
      <c r="B27" s="5"/>
      <c r="C27" s="6" t="s">
        <v>370</v>
      </c>
      <c r="D27" s="12" t="str">
        <f>ep4_denominazione</f>
        <v>EidonLab Scarl</v>
      </c>
    </row>
    <row r="28" spans="1:4" ht="15" customHeight="1" x14ac:dyDescent="0.35">
      <c r="A28" s="11" t="s">
        <v>445</v>
      </c>
      <c r="B28" s="5"/>
      <c r="C28" s="6" t="s">
        <v>371</v>
      </c>
      <c r="D28" s="12" t="str">
        <f>ep5_denominazione</f>
        <v>Euform Europa e Formazione Associazione</v>
      </c>
    </row>
    <row r="29" spans="1:4" ht="15" customHeight="1" x14ac:dyDescent="0.35">
      <c r="A29" s="11" t="s">
        <v>446</v>
      </c>
      <c r="B29" s="5"/>
      <c r="C29" s="6" t="s">
        <v>372</v>
      </c>
      <c r="D29" s="12" t="str">
        <f>ep6_denominazione</f>
        <v>Trevefin SpA</v>
      </c>
    </row>
    <row r="30" spans="1:4" ht="15" customHeight="1" x14ac:dyDescent="0.35">
      <c r="A30" s="11" t="s">
        <v>447</v>
      </c>
      <c r="B30" s="5"/>
      <c r="C30" s="6" t="s">
        <v>373</v>
      </c>
      <c r="D30" s="12" t="str">
        <f>ep7_denominazione</f>
        <v>Gruppo GENESIS: GENESIS CONSULTING S.r.l. &amp; GENECONSULT S.r.l.</v>
      </c>
    </row>
    <row r="31" spans="1:4" ht="15" customHeight="1" x14ac:dyDescent="0.35">
      <c r="A31" s="11" t="s">
        <v>448</v>
      </c>
      <c r="B31" s="5"/>
      <c r="C31" s="6" t="s">
        <v>374</v>
      </c>
      <c r="D31" s="12" t="str">
        <f>ep8_denominazione</f>
        <v>GRUPPO GENESIS S.r.l</v>
      </c>
    </row>
    <row r="32" spans="1:4" ht="15" customHeight="1" x14ac:dyDescent="0.35">
      <c r="A32" s="11" t="s">
        <v>449</v>
      </c>
      <c r="B32" s="5"/>
      <c r="C32" s="6" t="s">
        <v>375</v>
      </c>
      <c r="D32" s="12" t="str">
        <f>ep9_denominazione</f>
        <v>DASA-ZERT ITALIA</v>
      </c>
    </row>
    <row r="33" spans="1:4" ht="15" customHeight="1" x14ac:dyDescent="0.35">
      <c r="A33" s="11" t="s">
        <v>450</v>
      </c>
      <c r="B33" s="5"/>
      <c r="C33" s="6" t="s">
        <v>211</v>
      </c>
      <c r="D33" s="12" t="str">
        <f>ep10_denominazione</f>
        <v>TECNODATA Srl</v>
      </c>
    </row>
    <row r="34" spans="1:4" ht="45" customHeight="1" x14ac:dyDescent="0.35">
      <c r="A34" s="11"/>
      <c r="B34" s="5"/>
      <c r="C34" s="44" t="s">
        <v>481</v>
      </c>
      <c r="D34" s="44"/>
    </row>
    <row r="35" spans="1:4" ht="262.5" customHeight="1" x14ac:dyDescent="0.35">
      <c r="A35" s="16" t="s">
        <v>451</v>
      </c>
      <c r="B35" s="5"/>
      <c r="C35" s="27" t="s">
        <v>430</v>
      </c>
      <c r="D35" s="14" t="s">
        <v>772</v>
      </c>
    </row>
    <row r="36" spans="1:4" ht="15" customHeight="1" x14ac:dyDescent="0.35">
      <c r="A36" s="11"/>
      <c r="B36" s="5"/>
      <c r="C36" s="5"/>
      <c r="D36" s="5"/>
    </row>
    <row r="37" spans="1:4" ht="20" x14ac:dyDescent="0.35">
      <c r="A37" s="11"/>
      <c r="B37" s="5"/>
      <c r="C37" s="40" t="s">
        <v>480</v>
      </c>
      <c r="D37" s="40"/>
    </row>
    <row r="38" spans="1:4" ht="15" customHeight="1" x14ac:dyDescent="0.35">
      <c r="A38" s="11"/>
      <c r="B38" s="5"/>
      <c r="C38" s="5"/>
      <c r="D38" s="5"/>
    </row>
    <row r="39" spans="1:4" ht="15" customHeight="1" x14ac:dyDescent="0.35">
      <c r="A39" s="11" t="s">
        <v>452</v>
      </c>
      <c r="B39" s="5"/>
      <c r="C39" s="6" t="s">
        <v>354</v>
      </c>
      <c r="D39" s="12" t="str">
        <f>spec_secondaria</f>
        <v>MANIFATTURIERO_AVANZATO</v>
      </c>
    </row>
    <row r="40" spans="1:4" ht="15" customHeight="1" x14ac:dyDescent="0.35">
      <c r="A40" s="11" t="s">
        <v>453</v>
      </c>
      <c r="B40" s="5"/>
      <c r="C40" s="6" t="s">
        <v>357</v>
      </c>
      <c r="D40" s="12" t="str">
        <f>ads2_principale</f>
        <v>MA1 Produzione con processi innovativi</v>
      </c>
    </row>
    <row r="41" spans="1:4" ht="15" customHeight="1" x14ac:dyDescent="0.35">
      <c r="A41" s="11" t="s">
        <v>454</v>
      </c>
      <c r="B41" s="5"/>
      <c r="C41" s="6" t="s">
        <v>358</v>
      </c>
      <c r="D41" s="12" t="str">
        <f>ads2_secondaria</f>
        <v>MA3 Sistemi di produzione ad alta efficienza</v>
      </c>
    </row>
    <row r="42" spans="1:4" ht="15" customHeight="1" x14ac:dyDescent="0.35">
      <c r="A42" s="11" t="s">
        <v>455</v>
      </c>
      <c r="B42" s="5"/>
      <c r="C42" s="6" t="s">
        <v>475</v>
      </c>
      <c r="D42" s="12" t="str">
        <f>ads2_terziaria</f>
        <v>MA5 Sistemi manifatturieri per la sostenibilità ambientale</v>
      </c>
    </row>
    <row r="43" spans="1:4" ht="15" customHeight="1" x14ac:dyDescent="0.35">
      <c r="A43" s="11"/>
      <c r="B43" s="5"/>
      <c r="C43" s="5"/>
      <c r="D43" s="5"/>
    </row>
    <row r="44" spans="1:4" ht="15" customHeight="1" x14ac:dyDescent="0.35">
      <c r="A44" s="11" t="s">
        <v>456</v>
      </c>
      <c r="B44" s="5"/>
      <c r="C44" s="6" t="s">
        <v>363</v>
      </c>
      <c r="D44" s="12" t="str">
        <f>l1_tema</f>
        <v>Ingegneria elettronica</v>
      </c>
    </row>
    <row r="45" spans="1:4" ht="15" customHeight="1" x14ac:dyDescent="0.35">
      <c r="A45" s="11" t="s">
        <v>457</v>
      </c>
      <c r="B45" s="5"/>
      <c r="C45" s="6" t="s">
        <v>364</v>
      </c>
      <c r="D45" s="12">
        <f>l2_tema</f>
        <v>0</v>
      </c>
    </row>
    <row r="46" spans="1:4" ht="15" customHeight="1" x14ac:dyDescent="0.35">
      <c r="A46" s="11" t="s">
        <v>458</v>
      </c>
      <c r="B46" s="5"/>
      <c r="C46" s="6" t="s">
        <v>365</v>
      </c>
      <c r="D46" s="12">
        <f>dot_tema</f>
        <v>0</v>
      </c>
    </row>
    <row r="47" spans="1:4" ht="15" customHeight="1" x14ac:dyDescent="0.35">
      <c r="A47" s="11" t="s">
        <v>459</v>
      </c>
      <c r="B47" s="5"/>
      <c r="C47" s="6" t="s">
        <v>366</v>
      </c>
      <c r="D47" s="12">
        <f>m2l_tema</f>
        <v>0</v>
      </c>
    </row>
    <row r="48" spans="1:4" ht="15" customHeight="1" x14ac:dyDescent="0.35">
      <c r="A48" s="11"/>
      <c r="B48" s="5"/>
      <c r="C48" s="5"/>
      <c r="D48" s="5"/>
    </row>
    <row r="49" spans="1:4" ht="60" customHeight="1" x14ac:dyDescent="0.35">
      <c r="A49" s="11"/>
      <c r="B49" s="5"/>
      <c r="C49" s="44" t="s">
        <v>482</v>
      </c>
      <c r="D49" s="44"/>
    </row>
    <row r="50" spans="1:4" ht="262.5" customHeight="1" x14ac:dyDescent="0.35">
      <c r="A50" s="16" t="s">
        <v>460</v>
      </c>
      <c r="B50" s="5"/>
      <c r="C50" s="27" t="s">
        <v>429</v>
      </c>
      <c r="D50" s="15" t="s">
        <v>763</v>
      </c>
    </row>
    <row r="51" spans="1:4" ht="15" customHeight="1" x14ac:dyDescent="0.35">
      <c r="A51" s="11"/>
      <c r="B51" s="5"/>
      <c r="C51" s="5"/>
      <c r="D51" s="5"/>
    </row>
    <row r="52" spans="1:4" ht="15" customHeight="1" x14ac:dyDescent="0.35">
      <c r="A52" s="11" t="s">
        <v>461</v>
      </c>
      <c r="B52" s="5"/>
      <c r="C52" s="6" t="s">
        <v>367</v>
      </c>
      <c r="D52" s="12" t="str">
        <f>ep1_denominazione</f>
        <v>R.Q. Research Qualification S.r.l.</v>
      </c>
    </row>
    <row r="53" spans="1:4" ht="15" customHeight="1" x14ac:dyDescent="0.35">
      <c r="A53" s="11" t="s">
        <v>462</v>
      </c>
      <c r="B53" s="5"/>
      <c r="C53" s="6" t="s">
        <v>368</v>
      </c>
      <c r="D53" s="12" t="str">
        <f>ep2_denominazione</f>
        <v>NovaFund SpA</v>
      </c>
    </row>
    <row r="54" spans="1:4" ht="15" customHeight="1" x14ac:dyDescent="0.35">
      <c r="A54" s="11" t="s">
        <v>463</v>
      </c>
      <c r="B54" s="5"/>
      <c r="C54" s="6" t="s">
        <v>369</v>
      </c>
      <c r="D54" s="12" t="str">
        <f>ep3_denominazione</f>
        <v>TECHNETIC ITALIA S.r.l.</v>
      </c>
    </row>
    <row r="55" spans="1:4" ht="15" customHeight="1" x14ac:dyDescent="0.35">
      <c r="A55" s="11" t="s">
        <v>464</v>
      </c>
      <c r="B55" s="5"/>
      <c r="C55" s="6" t="s">
        <v>370</v>
      </c>
      <c r="D55" s="12" t="str">
        <f>ep4_denominazione</f>
        <v>EidonLab Scarl</v>
      </c>
    </row>
    <row r="56" spans="1:4" ht="15" customHeight="1" x14ac:dyDescent="0.35">
      <c r="A56" s="11" t="s">
        <v>465</v>
      </c>
      <c r="B56" s="5"/>
      <c r="C56" s="6" t="s">
        <v>371</v>
      </c>
      <c r="D56" s="12" t="str">
        <f>ep5_denominazione</f>
        <v>Euform Europa e Formazione Associazione</v>
      </c>
    </row>
    <row r="57" spans="1:4" ht="15" customHeight="1" x14ac:dyDescent="0.35">
      <c r="A57" s="11" t="s">
        <v>466</v>
      </c>
      <c r="B57" s="5"/>
      <c r="C57" s="6" t="s">
        <v>372</v>
      </c>
      <c r="D57" s="12" t="str">
        <f>ep6_denominazione</f>
        <v>Trevefin SpA</v>
      </c>
    </row>
    <row r="58" spans="1:4" ht="15" customHeight="1" x14ac:dyDescent="0.35">
      <c r="A58" s="11" t="s">
        <v>467</v>
      </c>
      <c r="B58" s="5"/>
      <c r="C58" s="6" t="s">
        <v>373</v>
      </c>
      <c r="D58" s="12" t="str">
        <f>ep7_denominazione</f>
        <v>Gruppo GENESIS: GENESIS CONSULTING S.r.l. &amp; GENECONSULT S.r.l.</v>
      </c>
    </row>
    <row r="59" spans="1:4" ht="15" customHeight="1" x14ac:dyDescent="0.35">
      <c r="A59" s="11" t="s">
        <v>468</v>
      </c>
      <c r="B59" s="5"/>
      <c r="C59" s="6" t="s">
        <v>374</v>
      </c>
      <c r="D59" s="12" t="str">
        <f>ep8_denominazione</f>
        <v>GRUPPO GENESIS S.r.l</v>
      </c>
    </row>
    <row r="60" spans="1:4" ht="15" customHeight="1" x14ac:dyDescent="0.35">
      <c r="A60" s="11" t="s">
        <v>469</v>
      </c>
      <c r="B60" s="5"/>
      <c r="C60" s="6" t="s">
        <v>375</v>
      </c>
      <c r="D60" s="12" t="str">
        <f>ep9_denominazione</f>
        <v>DASA-ZERT ITALIA</v>
      </c>
    </row>
    <row r="61" spans="1:4" ht="15" customHeight="1" x14ac:dyDescent="0.35">
      <c r="A61" s="11" t="s">
        <v>470</v>
      </c>
      <c r="B61" s="5"/>
      <c r="C61" s="6" t="s">
        <v>211</v>
      </c>
      <c r="D61" s="12" t="str">
        <f>ep10_denominazione</f>
        <v>TECNODATA Srl</v>
      </c>
    </row>
    <row r="62" spans="1:4" ht="15" customHeight="1" x14ac:dyDescent="0.35">
      <c r="A62" s="11"/>
      <c r="B62" s="5"/>
      <c r="C62" s="5"/>
      <c r="D62" s="5"/>
    </row>
    <row r="63" spans="1:4" ht="60" customHeight="1" x14ac:dyDescent="0.35">
      <c r="A63" s="11"/>
      <c r="B63" s="5"/>
      <c r="C63" s="44" t="s">
        <v>483</v>
      </c>
      <c r="D63" s="44"/>
    </row>
    <row r="64" spans="1:4" ht="262.5" customHeight="1" x14ac:dyDescent="0.35">
      <c r="A64" s="16" t="s">
        <v>471</v>
      </c>
      <c r="B64" s="5"/>
      <c r="C64" s="27" t="s">
        <v>430</v>
      </c>
      <c r="D64" s="15" t="s">
        <v>773</v>
      </c>
    </row>
  </sheetData>
  <sheetProtection algorithmName="SHA-512" hashValue="nWstBWbfZNBsyvWRAalHqNQRsyxhFH49G+sgFdRKtGXjAMRyNt+oaKeylHO40G+G0fvgDMdb3pn84ALPfd0azw==" saltValue="t7PTLR4UG5QpDOVRvF896w==" spinCount="100000" sheet="1" objects="1" scenarios="1"/>
  <mergeCells count="7">
    <mergeCell ref="C37:D37"/>
    <mergeCell ref="C49:D49"/>
    <mergeCell ref="C63:D63"/>
    <mergeCell ref="C6:D6"/>
    <mergeCell ref="C9:D9"/>
    <mergeCell ref="C21:D21"/>
    <mergeCell ref="C34:D34"/>
  </mergeCell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&amp;C&amp;"Arial,Normale"&amp;8MOTIVAZIONI / PAGINA &amp;P DI &amp;N</oddFooter>
  </headerFooter>
  <rowBreaks count="3" manualBreakCount="3">
    <brk id="23" min="2" max="3" man="1"/>
    <brk id="36" min="2" max="3" man="1"/>
    <brk id="51" min="2" max="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65"/>
  <sheetViews>
    <sheetView zoomScaleNormal="100" workbookViewId="0">
      <selection activeCell="F17" sqref="F17"/>
    </sheetView>
  </sheetViews>
  <sheetFormatPr defaultColWidth="9.1796875" defaultRowHeight="15" customHeight="1" x14ac:dyDescent="0.35"/>
  <cols>
    <col min="1" max="1" width="39.81640625" style="1" customWidth="1"/>
    <col min="2" max="2" width="80.54296875" style="1" bestFit="1" customWidth="1"/>
    <col min="3" max="3" width="6.26953125" style="1" bestFit="1" customWidth="1"/>
    <col min="4" max="4" width="26" style="1" bestFit="1" customWidth="1"/>
    <col min="5" max="5" width="18.7265625" style="1" bestFit="1" customWidth="1"/>
    <col min="6" max="6" width="40.7265625" style="1" bestFit="1" customWidth="1"/>
    <col min="7" max="7" width="47.54296875" style="1" bestFit="1" customWidth="1"/>
    <col min="8" max="16384" width="9.1796875" style="1"/>
  </cols>
  <sheetData>
    <row r="1" spans="1:7" ht="15" customHeight="1" x14ac:dyDescent="0.35">
      <c r="A1" s="2" t="s">
        <v>476</v>
      </c>
      <c r="B1" s="2" t="s">
        <v>477</v>
      </c>
      <c r="C1" s="2" t="s">
        <v>112</v>
      </c>
      <c r="D1" s="2" t="s">
        <v>125</v>
      </c>
      <c r="E1" s="2" t="s">
        <v>139</v>
      </c>
      <c r="F1" s="2" t="s">
        <v>202</v>
      </c>
      <c r="G1" s="19" t="s">
        <v>292</v>
      </c>
    </row>
    <row r="2" spans="1:7" ht="15" customHeight="1" x14ac:dyDescent="0.35">
      <c r="A2" s="1" t="s">
        <v>51</v>
      </c>
      <c r="B2" s="1" t="s">
        <v>0</v>
      </c>
      <c r="C2" s="1" t="s">
        <v>114</v>
      </c>
      <c r="D2" s="1" t="s">
        <v>319</v>
      </c>
      <c r="E2" s="1" t="s">
        <v>140</v>
      </c>
      <c r="F2" s="1" t="s">
        <v>199</v>
      </c>
      <c r="G2" s="20" t="s">
        <v>326</v>
      </c>
    </row>
    <row r="3" spans="1:7" ht="15" customHeight="1" x14ac:dyDescent="0.35">
      <c r="A3" s="1" t="s">
        <v>5</v>
      </c>
      <c r="B3" s="1" t="s">
        <v>1</v>
      </c>
      <c r="C3" s="1" t="s">
        <v>113</v>
      </c>
      <c r="D3" s="1" t="s">
        <v>320</v>
      </c>
      <c r="E3" s="1" t="s">
        <v>141</v>
      </c>
      <c r="F3" s="1" t="s">
        <v>200</v>
      </c>
      <c r="G3" s="20" t="s">
        <v>325</v>
      </c>
    </row>
    <row r="4" spans="1:7" ht="15" customHeight="1" x14ac:dyDescent="0.35">
      <c r="A4" s="1" t="s">
        <v>53</v>
      </c>
      <c r="B4" s="1" t="s">
        <v>52</v>
      </c>
      <c r="D4" s="1" t="s">
        <v>321</v>
      </c>
      <c r="F4" s="1" t="s">
        <v>201</v>
      </c>
      <c r="G4" s="20" t="s">
        <v>323</v>
      </c>
    </row>
    <row r="5" spans="1:7" ht="15" customHeight="1" x14ac:dyDescent="0.35">
      <c r="A5" s="1" t="s">
        <v>54</v>
      </c>
      <c r="B5" s="1" t="s">
        <v>2</v>
      </c>
      <c r="D5" s="1" t="s">
        <v>322</v>
      </c>
      <c r="F5" s="1" t="s">
        <v>206</v>
      </c>
      <c r="G5" s="20" t="s">
        <v>324</v>
      </c>
    </row>
    <row r="6" spans="1:7" ht="15" customHeight="1" x14ac:dyDescent="0.35">
      <c r="A6" s="1" t="s">
        <v>55</v>
      </c>
      <c r="B6" s="1" t="s">
        <v>3</v>
      </c>
      <c r="F6" s="1" t="s">
        <v>205</v>
      </c>
    </row>
    <row r="7" spans="1:7" ht="15" customHeight="1" x14ac:dyDescent="0.35">
      <c r="A7" s="1" t="s">
        <v>56</v>
      </c>
      <c r="B7" s="1" t="s">
        <v>4</v>
      </c>
      <c r="D7" s="2" t="s">
        <v>388</v>
      </c>
      <c r="F7" s="1" t="s">
        <v>204</v>
      </c>
      <c r="G7" s="19" t="s">
        <v>303</v>
      </c>
    </row>
    <row r="8" spans="1:7" ht="15" customHeight="1" x14ac:dyDescent="0.35">
      <c r="A8" s="1" t="s">
        <v>57</v>
      </c>
      <c r="B8" s="1" t="s">
        <v>6</v>
      </c>
      <c r="D8" s="1" t="s">
        <v>392</v>
      </c>
      <c r="F8" s="1" t="s">
        <v>203</v>
      </c>
      <c r="G8" s="20" t="s">
        <v>304</v>
      </c>
    </row>
    <row r="9" spans="1:7" ht="15" customHeight="1" x14ac:dyDescent="0.35">
      <c r="A9" s="1" t="s">
        <v>58</v>
      </c>
      <c r="B9" s="1" t="s">
        <v>7</v>
      </c>
      <c r="D9" s="1" t="s">
        <v>393</v>
      </c>
      <c r="G9" s="20" t="s">
        <v>305</v>
      </c>
    </row>
    <row r="10" spans="1:7" ht="15" customHeight="1" x14ac:dyDescent="0.35">
      <c r="A10" s="1" t="s">
        <v>59</v>
      </c>
      <c r="B10" s="1" t="s">
        <v>8</v>
      </c>
      <c r="D10" s="1" t="s">
        <v>394</v>
      </c>
      <c r="F10" s="2" t="s">
        <v>347</v>
      </c>
      <c r="G10" s="20" t="s">
        <v>306</v>
      </c>
    </row>
    <row r="11" spans="1:7" ht="15" customHeight="1" x14ac:dyDescent="0.35">
      <c r="A11" s="1" t="s">
        <v>668</v>
      </c>
      <c r="B11" s="1" t="s">
        <v>652</v>
      </c>
      <c r="F11" s="1" t="s">
        <v>349</v>
      </c>
      <c r="G11" s="20" t="s">
        <v>307</v>
      </c>
    </row>
    <row r="12" spans="1:7" ht="15" customHeight="1" x14ac:dyDescent="0.35">
      <c r="A12" s="1" t="s">
        <v>657</v>
      </c>
      <c r="B12" s="1" t="s">
        <v>9</v>
      </c>
      <c r="D12" s="2" t="s">
        <v>485</v>
      </c>
      <c r="F12" s="1" t="s">
        <v>350</v>
      </c>
      <c r="G12" s="20" t="s">
        <v>308</v>
      </c>
    </row>
    <row r="13" spans="1:7" ht="15" customHeight="1" x14ac:dyDescent="0.35">
      <c r="B13" s="1" t="s">
        <v>10</v>
      </c>
      <c r="D13" s="1" t="s">
        <v>486</v>
      </c>
      <c r="F13" s="1" t="s">
        <v>351</v>
      </c>
    </row>
    <row r="14" spans="1:7" ht="15" customHeight="1" x14ac:dyDescent="0.35">
      <c r="B14" s="1" t="s">
        <v>11</v>
      </c>
      <c r="D14" s="1" t="s">
        <v>487</v>
      </c>
      <c r="F14" s="1" t="s">
        <v>352</v>
      </c>
      <c r="G14" s="19" t="s">
        <v>293</v>
      </c>
    </row>
    <row r="15" spans="1:7" ht="15" customHeight="1" x14ac:dyDescent="0.35">
      <c r="B15" s="1" t="s">
        <v>12</v>
      </c>
      <c r="G15" s="20" t="s">
        <v>294</v>
      </c>
    </row>
    <row r="16" spans="1:7" ht="15" customHeight="1" x14ac:dyDescent="0.35">
      <c r="B16" s="1" t="s">
        <v>13</v>
      </c>
      <c r="D16" s="2" t="s">
        <v>489</v>
      </c>
      <c r="F16" s="2" t="s">
        <v>389</v>
      </c>
      <c r="G16" s="20" t="s">
        <v>295</v>
      </c>
    </row>
    <row r="17" spans="2:7" ht="15" customHeight="1" x14ac:dyDescent="0.35">
      <c r="B17" s="1" t="s">
        <v>14</v>
      </c>
      <c r="D17" s="1" t="s">
        <v>353</v>
      </c>
      <c r="F17" s="1" t="s">
        <v>395</v>
      </c>
      <c r="G17" s="20" t="s">
        <v>296</v>
      </c>
    </row>
    <row r="18" spans="2:7" ht="15" customHeight="1" x14ac:dyDescent="0.35">
      <c r="B18" s="1" t="s">
        <v>15</v>
      </c>
      <c r="D18" s="1" t="s">
        <v>354</v>
      </c>
      <c r="F18" s="1" t="s">
        <v>675</v>
      </c>
      <c r="G18" s="20" t="s">
        <v>297</v>
      </c>
    </row>
    <row r="19" spans="2:7" ht="15" customHeight="1" x14ac:dyDescent="0.35">
      <c r="B19" s="1" t="s">
        <v>653</v>
      </c>
      <c r="D19" s="1" t="s">
        <v>490</v>
      </c>
    </row>
    <row r="20" spans="2:7" ht="15" customHeight="1" x14ac:dyDescent="0.35">
      <c r="B20" s="1" t="s">
        <v>654</v>
      </c>
      <c r="F20" s="2" t="s">
        <v>396</v>
      </c>
      <c r="G20" s="2" t="s">
        <v>298</v>
      </c>
    </row>
    <row r="21" spans="2:7" ht="15" customHeight="1" x14ac:dyDescent="0.35">
      <c r="B21" s="1" t="s">
        <v>655</v>
      </c>
      <c r="F21" s="1" t="s">
        <v>397</v>
      </c>
      <c r="G21" s="1" t="s">
        <v>299</v>
      </c>
    </row>
    <row r="22" spans="2:7" ht="15" customHeight="1" x14ac:dyDescent="0.35">
      <c r="B22" s="1" t="s">
        <v>16</v>
      </c>
      <c r="F22" s="1" t="s">
        <v>398</v>
      </c>
      <c r="G22" s="1" t="s">
        <v>300</v>
      </c>
    </row>
    <row r="23" spans="2:7" ht="15" customHeight="1" x14ac:dyDescent="0.35">
      <c r="B23" s="1" t="s">
        <v>17</v>
      </c>
      <c r="F23" s="1" t="s">
        <v>399</v>
      </c>
      <c r="G23" s="1" t="s">
        <v>301</v>
      </c>
    </row>
    <row r="24" spans="2:7" ht="15" customHeight="1" x14ac:dyDescent="0.35">
      <c r="B24" s="1" t="s">
        <v>18</v>
      </c>
      <c r="F24" s="1" t="s">
        <v>400</v>
      </c>
      <c r="G24" s="1" t="s">
        <v>302</v>
      </c>
    </row>
    <row r="25" spans="2:7" ht="15" customHeight="1" x14ac:dyDescent="0.35">
      <c r="B25" s="1" t="s">
        <v>19</v>
      </c>
      <c r="F25" s="1" t="s">
        <v>401</v>
      </c>
      <c r="G25" s="1" t="s">
        <v>309</v>
      </c>
    </row>
    <row r="26" spans="2:7" ht="15" customHeight="1" x14ac:dyDescent="0.35">
      <c r="B26" s="1" t="s">
        <v>656</v>
      </c>
      <c r="G26" s="1" t="s">
        <v>310</v>
      </c>
    </row>
    <row r="27" spans="2:7" ht="15" customHeight="1" x14ac:dyDescent="0.35">
      <c r="B27" s="1" t="s">
        <v>20</v>
      </c>
    </row>
    <row r="28" spans="2:7" ht="15" customHeight="1" x14ac:dyDescent="0.35">
      <c r="B28" s="1" t="s">
        <v>21</v>
      </c>
      <c r="G28" s="19" t="s">
        <v>311</v>
      </c>
    </row>
    <row r="29" spans="2:7" ht="15" customHeight="1" x14ac:dyDescent="0.35">
      <c r="B29" s="1" t="s">
        <v>22</v>
      </c>
      <c r="G29" s="20" t="s">
        <v>312</v>
      </c>
    </row>
    <row r="30" spans="2:7" ht="15" customHeight="1" x14ac:dyDescent="0.35">
      <c r="B30" s="1" t="s">
        <v>23</v>
      </c>
      <c r="G30" s="20" t="s">
        <v>313</v>
      </c>
    </row>
    <row r="31" spans="2:7" ht="15" customHeight="1" x14ac:dyDescent="0.35">
      <c r="B31" s="1" t="s">
        <v>24</v>
      </c>
      <c r="G31" s="20" t="s">
        <v>314</v>
      </c>
    </row>
    <row r="32" spans="2:7" ht="15" customHeight="1" x14ac:dyDescent="0.35">
      <c r="B32" s="1" t="s">
        <v>25</v>
      </c>
      <c r="G32" s="20" t="s">
        <v>315</v>
      </c>
    </row>
    <row r="33" spans="2:7" ht="15" customHeight="1" x14ac:dyDescent="0.35">
      <c r="B33" s="1" t="s">
        <v>26</v>
      </c>
      <c r="G33" s="20" t="s">
        <v>316</v>
      </c>
    </row>
    <row r="34" spans="2:7" ht="15" customHeight="1" x14ac:dyDescent="0.35">
      <c r="B34" s="1" t="s">
        <v>27</v>
      </c>
      <c r="G34" s="20" t="s">
        <v>317</v>
      </c>
    </row>
    <row r="35" spans="2:7" ht="15" customHeight="1" x14ac:dyDescent="0.35">
      <c r="B35" s="1" t="s">
        <v>28</v>
      </c>
      <c r="G35" s="20" t="s">
        <v>318</v>
      </c>
    </row>
    <row r="36" spans="2:7" ht="15" customHeight="1" x14ac:dyDescent="0.35">
      <c r="B36" s="1" t="s">
        <v>29</v>
      </c>
    </row>
    <row r="37" spans="2:7" ht="15" customHeight="1" x14ac:dyDescent="0.35">
      <c r="B37" s="1" t="s">
        <v>30</v>
      </c>
    </row>
    <row r="38" spans="2:7" ht="15" customHeight="1" x14ac:dyDescent="0.35">
      <c r="B38" s="1" t="s">
        <v>31</v>
      </c>
    </row>
    <row r="39" spans="2:7" ht="15" customHeight="1" x14ac:dyDescent="0.35">
      <c r="B39" s="1" t="s">
        <v>32</v>
      </c>
    </row>
    <row r="40" spans="2:7" ht="15" customHeight="1" x14ac:dyDescent="0.35">
      <c r="B40" s="1" t="s">
        <v>33</v>
      </c>
    </row>
    <row r="41" spans="2:7" ht="15" customHeight="1" x14ac:dyDescent="0.35">
      <c r="B41" s="1" t="s">
        <v>34</v>
      </c>
    </row>
    <row r="42" spans="2:7" ht="15" customHeight="1" x14ac:dyDescent="0.35">
      <c r="B42" s="1" t="s">
        <v>35</v>
      </c>
    </row>
    <row r="43" spans="2:7" ht="15" customHeight="1" x14ac:dyDescent="0.35">
      <c r="B43" s="1" t="s">
        <v>36</v>
      </c>
    </row>
    <row r="44" spans="2:7" ht="15" customHeight="1" x14ac:dyDescent="0.35">
      <c r="B44" s="1" t="s">
        <v>37</v>
      </c>
    </row>
    <row r="45" spans="2:7" ht="15" customHeight="1" x14ac:dyDescent="0.35">
      <c r="B45" s="1" t="s">
        <v>38</v>
      </c>
    </row>
    <row r="46" spans="2:7" ht="15" customHeight="1" x14ac:dyDescent="0.35">
      <c r="B46" s="1" t="s">
        <v>39</v>
      </c>
    </row>
    <row r="47" spans="2:7" ht="15" customHeight="1" x14ac:dyDescent="0.35">
      <c r="B47" s="1" t="s">
        <v>40</v>
      </c>
    </row>
    <row r="48" spans="2:7" ht="15" customHeight="1" x14ac:dyDescent="0.35">
      <c r="B48" s="1" t="s">
        <v>41</v>
      </c>
    </row>
    <row r="49" spans="2:2" ht="15" customHeight="1" x14ac:dyDescent="0.35">
      <c r="B49" s="1" t="s">
        <v>42</v>
      </c>
    </row>
    <row r="50" spans="2:2" ht="15" customHeight="1" x14ac:dyDescent="0.35">
      <c r="B50" s="24" t="s">
        <v>43</v>
      </c>
    </row>
    <row r="51" spans="2:2" ht="15" customHeight="1" x14ac:dyDescent="0.35">
      <c r="B51" s="24" t="s">
        <v>44</v>
      </c>
    </row>
    <row r="52" spans="2:2" ht="15" customHeight="1" x14ac:dyDescent="0.35">
      <c r="B52" s="24" t="s">
        <v>45</v>
      </c>
    </row>
    <row r="53" spans="2:2" ht="15" customHeight="1" x14ac:dyDescent="0.35">
      <c r="B53" s="24" t="s">
        <v>46</v>
      </c>
    </row>
    <row r="54" spans="2:2" ht="15" customHeight="1" x14ac:dyDescent="0.35">
      <c r="B54" s="24" t="s">
        <v>47</v>
      </c>
    </row>
    <row r="55" spans="2:2" ht="15" customHeight="1" x14ac:dyDescent="0.35">
      <c r="B55" s="24" t="s">
        <v>48</v>
      </c>
    </row>
    <row r="56" spans="2:2" ht="15" customHeight="1" x14ac:dyDescent="0.35">
      <c r="B56" s="24" t="s">
        <v>49</v>
      </c>
    </row>
    <row r="57" spans="2:2" ht="15" customHeight="1" x14ac:dyDescent="0.35">
      <c r="B57" s="24" t="s">
        <v>50</v>
      </c>
    </row>
    <row r="58" spans="2:2" ht="15" customHeight="1" x14ac:dyDescent="0.35">
      <c r="B58" s="24" t="s">
        <v>665</v>
      </c>
    </row>
    <row r="59" spans="2:2" ht="15" customHeight="1" x14ac:dyDescent="0.35">
      <c r="B59" s="24" t="s">
        <v>666</v>
      </c>
    </row>
    <row r="60" spans="2:2" ht="15" customHeight="1" x14ac:dyDescent="0.35">
      <c r="B60" s="24" t="s">
        <v>667</v>
      </c>
    </row>
    <row r="61" spans="2:2" ht="15" customHeight="1" x14ac:dyDescent="0.35">
      <c r="B61" s="24" t="s">
        <v>661</v>
      </c>
    </row>
    <row r="62" spans="2:2" ht="15" customHeight="1" x14ac:dyDescent="0.35">
      <c r="B62" s="24" t="s">
        <v>658</v>
      </c>
    </row>
    <row r="63" spans="2:2" ht="15" customHeight="1" x14ac:dyDescent="0.35">
      <c r="B63" s="24" t="s">
        <v>663</v>
      </c>
    </row>
    <row r="64" spans="2:2" ht="15" customHeight="1" x14ac:dyDescent="0.35">
      <c r="B64" s="24" t="s">
        <v>662</v>
      </c>
    </row>
    <row r="65" spans="2:2" ht="15" customHeight="1" x14ac:dyDescent="0.35">
      <c r="B65" s="24" t="s">
        <v>664</v>
      </c>
    </row>
  </sheetData>
  <sortState ref="B288:B298">
    <sortCondition ref="B288"/>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X2"/>
  <sheetViews>
    <sheetView workbookViewId="0">
      <selection activeCell="A2" sqref="A2"/>
    </sheetView>
  </sheetViews>
  <sheetFormatPr defaultColWidth="9.1796875" defaultRowHeight="15" customHeight="1" x14ac:dyDescent="0.35"/>
  <cols>
    <col min="1" max="1" width="6.26953125" style="24" bestFit="1" customWidth="1"/>
    <col min="2" max="2" width="9.7265625" style="24" bestFit="1" customWidth="1"/>
    <col min="3" max="3" width="6.26953125" style="24" bestFit="1" customWidth="1"/>
    <col min="4" max="4" width="15.1796875" style="24" bestFit="1" customWidth="1"/>
    <col min="5" max="5" width="18.1796875" style="24" bestFit="1" customWidth="1"/>
    <col min="6" max="6" width="19.1796875" style="24" bestFit="1" customWidth="1"/>
    <col min="7" max="7" width="14.54296875" style="24" bestFit="1" customWidth="1"/>
    <col min="8" max="8" width="20.81640625" style="24" bestFit="1" customWidth="1"/>
    <col min="9" max="9" width="16.7265625" style="24" bestFit="1" customWidth="1"/>
    <col min="10" max="10" width="20.54296875" style="24" bestFit="1" customWidth="1"/>
    <col min="11" max="11" width="21.7265625" style="24" bestFit="1" customWidth="1"/>
    <col min="12" max="12" width="20.453125" style="24" bestFit="1" customWidth="1"/>
    <col min="13" max="13" width="16.26953125" style="24" bestFit="1" customWidth="1"/>
    <col min="14" max="14" width="20.1796875" style="24" bestFit="1" customWidth="1"/>
    <col min="15" max="15" width="21.1796875" style="24" bestFit="1" customWidth="1"/>
    <col min="16" max="16" width="23.7265625" style="24" bestFit="1" customWidth="1"/>
    <col min="17" max="17" width="10.7265625" style="24" bestFit="1" customWidth="1"/>
    <col min="18" max="18" width="21.7265625" style="24" bestFit="1" customWidth="1"/>
    <col min="19" max="19" width="9" style="24" bestFit="1" customWidth="1"/>
    <col min="20" max="20" width="9.26953125" style="24" bestFit="1" customWidth="1"/>
    <col min="21" max="21" width="4.453125" style="24" bestFit="1" customWidth="1"/>
    <col min="22" max="22" width="6.7265625" style="24" bestFit="1" customWidth="1"/>
    <col min="23" max="23" width="4.7265625" style="24" bestFit="1" customWidth="1"/>
    <col min="24" max="24" width="13.81640625" style="24" bestFit="1" customWidth="1"/>
    <col min="25" max="25" width="23" style="24" bestFit="1" customWidth="1"/>
    <col min="26" max="26" width="12.26953125" style="24" bestFit="1" customWidth="1"/>
    <col min="27" max="27" width="23" style="24" bestFit="1" customWidth="1"/>
    <col min="28" max="28" width="12.26953125" style="24" bestFit="1" customWidth="1"/>
    <col min="29" max="29" width="23" style="24" bestFit="1" customWidth="1"/>
    <col min="30" max="30" width="12.26953125" style="24" bestFit="1" customWidth="1"/>
    <col min="31" max="31" width="27.1796875" style="24" bestFit="1" customWidth="1"/>
    <col min="32" max="32" width="26.26953125" style="24" bestFit="1" customWidth="1"/>
    <col min="33" max="33" width="27.1796875" style="24" bestFit="1" customWidth="1"/>
    <col min="34" max="34" width="24.54296875" style="24" bestFit="1" customWidth="1"/>
    <col min="35" max="35" width="28" style="24" bestFit="1" customWidth="1"/>
    <col min="36" max="36" width="26.26953125" style="24" bestFit="1" customWidth="1"/>
    <col min="37" max="37" width="27.1796875" style="24" bestFit="1" customWidth="1"/>
    <col min="38" max="38" width="24.54296875" style="24" bestFit="1" customWidth="1"/>
    <col min="39" max="39" width="18.1796875" style="24" bestFit="1" customWidth="1"/>
    <col min="40" max="40" width="16.26953125" style="24" bestFit="1" customWidth="1"/>
    <col min="41" max="41" width="21.453125" style="24" bestFit="1" customWidth="1"/>
    <col min="42" max="42" width="13.54296875" style="24" bestFit="1" customWidth="1"/>
    <col min="43" max="43" width="21.81640625" style="24" bestFit="1" customWidth="1"/>
    <col min="44" max="44" width="22.453125" style="24" bestFit="1" customWidth="1"/>
    <col min="45" max="45" width="32.7265625" style="24" bestFit="1" customWidth="1"/>
    <col min="46" max="46" width="23" style="24" bestFit="1" customWidth="1"/>
    <col min="47" max="47" width="15.1796875" style="24" bestFit="1" customWidth="1"/>
    <col min="48" max="48" width="23.453125" style="24" bestFit="1" customWidth="1"/>
    <col min="49" max="49" width="18.1796875" style="24" bestFit="1" customWidth="1"/>
    <col min="50" max="50" width="16.26953125" style="24" bestFit="1" customWidth="1"/>
    <col min="51" max="51" width="21.453125" style="24" bestFit="1" customWidth="1"/>
    <col min="52" max="52" width="13.54296875" style="24" bestFit="1" customWidth="1"/>
    <col min="53" max="53" width="21.81640625" style="24" bestFit="1" customWidth="1"/>
    <col min="54" max="54" width="22.453125" style="24" bestFit="1" customWidth="1"/>
    <col min="55" max="55" width="32.7265625" style="24" bestFit="1" customWidth="1"/>
    <col min="56" max="56" width="23" style="24" bestFit="1" customWidth="1"/>
    <col min="57" max="57" width="15.1796875" style="24" bestFit="1" customWidth="1"/>
    <col min="58" max="58" width="23.453125" style="24" bestFit="1" customWidth="1"/>
    <col min="59" max="59" width="17.453125" style="24" bestFit="1" customWidth="1"/>
    <col min="60" max="60" width="20.453125" style="24" bestFit="1" customWidth="1"/>
    <col min="61" max="61" width="12.54296875" style="24" bestFit="1" customWidth="1"/>
    <col min="62" max="62" width="20.81640625" style="24" bestFit="1" customWidth="1"/>
    <col min="63" max="63" width="21.54296875" style="24" bestFit="1" customWidth="1"/>
    <col min="64" max="64" width="15.26953125" style="24" bestFit="1" customWidth="1"/>
    <col min="65" max="65" width="20.7265625" style="24" bestFit="1" customWidth="1"/>
    <col min="66" max="66" width="12.81640625" style="24" bestFit="1" customWidth="1"/>
    <col min="67" max="67" width="21.1796875" style="24" bestFit="1" customWidth="1"/>
    <col min="68" max="68" width="21.81640625" style="24" bestFit="1" customWidth="1"/>
    <col min="69" max="69" width="30.7265625" style="24" bestFit="1" customWidth="1"/>
    <col min="70" max="70" width="29" style="24" bestFit="1" customWidth="1"/>
    <col min="71" max="71" width="39.81640625" style="24" bestFit="1" customWidth="1"/>
    <col min="72" max="72" width="34.453125" style="24" bestFit="1" customWidth="1"/>
    <col min="73" max="73" width="35.453125" style="24" bestFit="1" customWidth="1"/>
    <col min="74" max="74" width="23.453125" style="24" bestFit="1" customWidth="1"/>
    <col min="75" max="75" width="22.1796875" style="24" bestFit="1" customWidth="1"/>
    <col min="76" max="76" width="22" style="24" bestFit="1" customWidth="1"/>
    <col min="77" max="77" width="16.26953125" style="24" bestFit="1" customWidth="1"/>
    <col min="78" max="78" width="35.26953125" style="24" bestFit="1" customWidth="1"/>
    <col min="79" max="79" width="28.7265625" style="24" bestFit="1" customWidth="1"/>
    <col min="80" max="80" width="30.7265625" style="24" bestFit="1" customWidth="1"/>
    <col min="81" max="81" width="29" style="24" bestFit="1" customWidth="1"/>
    <col min="82" max="82" width="39.81640625" style="24" bestFit="1" customWidth="1"/>
    <col min="83" max="83" width="34.453125" style="24" bestFit="1" customWidth="1"/>
    <col min="84" max="84" width="35.453125" style="24" bestFit="1" customWidth="1"/>
    <col min="85" max="85" width="23.453125" style="24" bestFit="1" customWidth="1"/>
    <col min="86" max="86" width="22.1796875" style="24" bestFit="1" customWidth="1"/>
    <col min="87" max="87" width="22" style="24" bestFit="1" customWidth="1"/>
    <col min="88" max="88" width="16.26953125" style="24" bestFit="1" customWidth="1"/>
    <col min="89" max="89" width="35.26953125" style="24" bestFit="1" customWidth="1"/>
    <col min="90" max="90" width="28.7265625" style="24" bestFit="1" customWidth="1"/>
    <col min="91" max="91" width="30.7265625" style="24" bestFit="1" customWidth="1"/>
    <col min="92" max="92" width="29" style="24" bestFit="1" customWidth="1"/>
    <col min="93" max="93" width="39.81640625" style="24" bestFit="1" customWidth="1"/>
    <col min="94" max="94" width="34.453125" style="24" bestFit="1" customWidth="1"/>
    <col min="95" max="95" width="35.453125" style="24" bestFit="1" customWidth="1"/>
    <col min="96" max="96" width="23.453125" style="24" bestFit="1" customWidth="1"/>
    <col min="97" max="97" width="22.1796875" style="24" bestFit="1" customWidth="1"/>
    <col min="98" max="98" width="22" style="24" bestFit="1" customWidth="1"/>
    <col min="99" max="99" width="16.26953125" style="24" bestFit="1" customWidth="1"/>
    <col min="100" max="100" width="35.26953125" style="24" bestFit="1" customWidth="1"/>
    <col min="101" max="101" width="28.7265625" style="24" bestFit="1" customWidth="1"/>
    <col min="102" max="102" width="30.7265625" style="24" bestFit="1" customWidth="1"/>
    <col min="103" max="103" width="29" style="24" bestFit="1" customWidth="1"/>
    <col min="104" max="104" width="39.81640625" style="24" bestFit="1" customWidth="1"/>
    <col min="105" max="105" width="34.453125" style="24" bestFit="1" customWidth="1"/>
    <col min="106" max="106" width="35.453125" style="24" bestFit="1" customWidth="1"/>
    <col min="107" max="107" width="23.453125" style="24" bestFit="1" customWidth="1"/>
    <col min="108" max="108" width="22.1796875" style="24" bestFit="1" customWidth="1"/>
    <col min="109" max="109" width="22" style="24" bestFit="1" customWidth="1"/>
    <col min="110" max="110" width="16.26953125" style="24" bestFit="1" customWidth="1"/>
    <col min="111" max="111" width="35.26953125" style="24" bestFit="1" customWidth="1"/>
    <col min="112" max="112" width="28.7265625" style="24" bestFit="1" customWidth="1"/>
    <col min="113" max="113" width="30.7265625" style="24" bestFit="1" customWidth="1"/>
    <col min="114" max="114" width="29" style="24" bestFit="1" customWidth="1"/>
    <col min="115" max="115" width="39.81640625" style="24" bestFit="1" customWidth="1"/>
    <col min="116" max="116" width="34.453125" style="24" bestFit="1" customWidth="1"/>
    <col min="117" max="117" width="35.453125" style="24" bestFit="1" customWidth="1"/>
    <col min="118" max="118" width="23.453125" style="24" bestFit="1" customWidth="1"/>
    <col min="119" max="119" width="22.1796875" style="24" bestFit="1" customWidth="1"/>
    <col min="120" max="120" width="22" style="24" bestFit="1" customWidth="1"/>
    <col min="121" max="121" width="16.26953125" style="24" bestFit="1" customWidth="1"/>
    <col min="122" max="122" width="35.26953125" style="24" bestFit="1" customWidth="1"/>
    <col min="123" max="123" width="28.7265625" style="24" bestFit="1" customWidth="1"/>
    <col min="124" max="124" width="30.7265625" style="24" bestFit="1" customWidth="1"/>
    <col min="125" max="125" width="29" style="24" bestFit="1" customWidth="1"/>
    <col min="126" max="126" width="39.81640625" style="24" bestFit="1" customWidth="1"/>
    <col min="127" max="127" width="34.453125" style="24" bestFit="1" customWidth="1"/>
    <col min="128" max="128" width="35.453125" style="24" bestFit="1" customWidth="1"/>
    <col min="129" max="129" width="23.453125" style="24" bestFit="1" customWidth="1"/>
    <col min="130" max="130" width="22.1796875" style="24" bestFit="1" customWidth="1"/>
    <col min="131" max="131" width="22" style="24" bestFit="1" customWidth="1"/>
    <col min="132" max="132" width="16.26953125" style="24" bestFit="1" customWidth="1"/>
    <col min="133" max="133" width="35.26953125" style="24" bestFit="1" customWidth="1"/>
    <col min="134" max="134" width="28.7265625" style="24" bestFit="1" customWidth="1"/>
    <col min="135" max="135" width="30.7265625" style="24" bestFit="1" customWidth="1"/>
    <col min="136" max="136" width="29" style="24" bestFit="1" customWidth="1"/>
    <col min="137" max="137" width="39.81640625" style="24" bestFit="1" customWidth="1"/>
    <col min="138" max="138" width="34.453125" style="24" bestFit="1" customWidth="1"/>
    <col min="139" max="139" width="35.453125" style="24" bestFit="1" customWidth="1"/>
    <col min="140" max="140" width="23.453125" style="24" bestFit="1" customWidth="1"/>
    <col min="141" max="141" width="22.1796875" style="24" bestFit="1" customWidth="1"/>
    <col min="142" max="142" width="22" style="24" bestFit="1" customWidth="1"/>
    <col min="143" max="143" width="16.26953125" style="24" bestFit="1" customWidth="1"/>
    <col min="144" max="144" width="35.26953125" style="24" bestFit="1" customWidth="1"/>
    <col min="145" max="145" width="28.7265625" style="24" bestFit="1" customWidth="1"/>
    <col min="146" max="146" width="30.7265625" style="24" bestFit="1" customWidth="1"/>
    <col min="147" max="147" width="29" style="24" bestFit="1" customWidth="1"/>
    <col min="148" max="148" width="39.81640625" style="24" bestFit="1" customWidth="1"/>
    <col min="149" max="149" width="34.453125" style="24" bestFit="1" customWidth="1"/>
    <col min="150" max="150" width="35.453125" style="24" bestFit="1" customWidth="1"/>
    <col min="151" max="151" width="23.453125" style="24" bestFit="1" customWidth="1"/>
    <col min="152" max="152" width="22.1796875" style="24" bestFit="1" customWidth="1"/>
    <col min="153" max="153" width="22" style="24" bestFit="1" customWidth="1"/>
    <col min="154" max="154" width="16.26953125" style="24" bestFit="1" customWidth="1"/>
    <col min="155" max="155" width="35.26953125" style="24" bestFit="1" customWidth="1"/>
    <col min="156" max="156" width="28.7265625" style="24" bestFit="1" customWidth="1"/>
    <col min="157" max="157" width="30.7265625" style="24" bestFit="1" customWidth="1"/>
    <col min="158" max="158" width="29" style="24" bestFit="1" customWidth="1"/>
    <col min="159" max="159" width="39.81640625" style="24" bestFit="1" customWidth="1"/>
    <col min="160" max="160" width="34.453125" style="24" bestFit="1" customWidth="1"/>
    <col min="161" max="161" width="35.453125" style="24" bestFit="1" customWidth="1"/>
    <col min="162" max="162" width="23.453125" style="24" bestFit="1" customWidth="1"/>
    <col min="163" max="163" width="22.1796875" style="24" bestFit="1" customWidth="1"/>
    <col min="164" max="164" width="22" style="24" bestFit="1" customWidth="1"/>
    <col min="165" max="165" width="16.26953125" style="24" bestFit="1" customWidth="1"/>
    <col min="166" max="166" width="35.26953125" style="24" bestFit="1" customWidth="1"/>
    <col min="167" max="167" width="28.7265625" style="24" bestFit="1" customWidth="1"/>
    <col min="168" max="168" width="31.7265625" style="24" bestFit="1" customWidth="1"/>
    <col min="169" max="169" width="30.1796875" style="24" bestFit="1" customWidth="1"/>
    <col min="170" max="170" width="40.81640625" style="24" bestFit="1" customWidth="1"/>
    <col min="171" max="171" width="35.453125" style="24" bestFit="1" customWidth="1"/>
    <col min="172" max="172" width="36.453125" style="24" bestFit="1" customWidth="1"/>
    <col min="173" max="173" width="24.453125" style="24" bestFit="1" customWidth="1"/>
    <col min="174" max="174" width="23.1796875" style="24" bestFit="1" customWidth="1"/>
    <col min="175" max="175" width="23" style="24" bestFit="1" customWidth="1"/>
    <col min="176" max="176" width="17.453125" style="24" bestFit="1" customWidth="1"/>
    <col min="177" max="177" width="36.26953125" style="24" bestFit="1" customWidth="1"/>
    <col min="178" max="178" width="29.81640625" style="24" bestFit="1" customWidth="1"/>
    <col min="179" max="179" width="20.54296875" style="24" bestFit="1" customWidth="1"/>
    <col min="180" max="180" width="12.7265625" style="24" bestFit="1" customWidth="1"/>
    <col min="181" max="181" width="14.81640625" style="24" bestFit="1" customWidth="1"/>
    <col min="182" max="182" width="21.1796875" style="24" bestFit="1" customWidth="1"/>
    <col min="183" max="183" width="38.26953125" style="24" bestFit="1" customWidth="1"/>
    <col min="184" max="184" width="11" style="24" bestFit="1" customWidth="1"/>
    <col min="185" max="185" width="31.26953125" style="24" bestFit="1" customWidth="1"/>
    <col min="186" max="186" width="44" style="24" bestFit="1" customWidth="1"/>
    <col min="187" max="187" width="20.54296875" style="24" bestFit="1" customWidth="1"/>
    <col min="188" max="188" width="12.7265625" style="24" bestFit="1" customWidth="1"/>
    <col min="189" max="189" width="14.81640625" style="24" bestFit="1" customWidth="1"/>
    <col min="190" max="190" width="21.1796875" style="24" bestFit="1" customWidth="1"/>
    <col min="191" max="191" width="38.26953125" style="24" bestFit="1" customWidth="1"/>
    <col min="192" max="192" width="11" style="24" bestFit="1" customWidth="1"/>
    <col min="193" max="193" width="31.26953125" style="24" bestFit="1" customWidth="1"/>
    <col min="194" max="194" width="44" style="24" bestFit="1" customWidth="1"/>
    <col min="195" max="195" width="20.54296875" style="24" bestFit="1" customWidth="1"/>
    <col min="196" max="196" width="12.7265625" style="24" bestFit="1" customWidth="1"/>
    <col min="197" max="197" width="14.81640625" style="24" bestFit="1" customWidth="1"/>
    <col min="198" max="198" width="21.1796875" style="24" bestFit="1" customWidth="1"/>
    <col min="199" max="199" width="38.26953125" style="24" bestFit="1" customWidth="1"/>
    <col min="200" max="200" width="11" style="24" bestFit="1" customWidth="1"/>
    <col min="201" max="201" width="31.26953125" style="24" bestFit="1" customWidth="1"/>
    <col min="202" max="202" width="44" style="24" bestFit="1" customWidth="1"/>
    <col min="203" max="203" width="33.54296875" style="24" bestFit="1" customWidth="1"/>
    <col min="204" max="204" width="40.7265625" style="24" bestFit="1" customWidth="1"/>
    <col min="205" max="205" width="33.54296875" style="24" bestFit="1" customWidth="1"/>
    <col min="206" max="206" width="40.7265625" style="24" bestFit="1" customWidth="1"/>
    <col min="207" max="16384" width="9.1796875" style="24"/>
  </cols>
  <sheetData>
    <row r="1" spans="1:206" ht="15" customHeight="1" x14ac:dyDescent="0.35">
      <c r="A1" s="22" t="s">
        <v>60</v>
      </c>
      <c r="B1" s="22" t="s">
        <v>61</v>
      </c>
      <c r="C1" s="22" t="s">
        <v>112</v>
      </c>
      <c r="D1" s="22" t="s">
        <v>62</v>
      </c>
      <c r="E1" s="22" t="s">
        <v>63</v>
      </c>
      <c r="F1" s="22" t="s">
        <v>496</v>
      </c>
      <c r="G1" s="22" t="s">
        <v>497</v>
      </c>
      <c r="H1" s="22" t="s">
        <v>66</v>
      </c>
      <c r="I1" s="22" t="s">
        <v>65</v>
      </c>
      <c r="J1" s="22" t="s">
        <v>64</v>
      </c>
      <c r="K1" s="22" t="s">
        <v>498</v>
      </c>
      <c r="L1" s="22" t="s">
        <v>67</v>
      </c>
      <c r="M1" s="22" t="s">
        <v>69</v>
      </c>
      <c r="N1" s="22" t="s">
        <v>68</v>
      </c>
      <c r="O1" s="22" t="s">
        <v>499</v>
      </c>
      <c r="P1" s="22" t="s">
        <v>185</v>
      </c>
      <c r="Q1" s="22" t="s">
        <v>70</v>
      </c>
      <c r="R1" s="22" t="s">
        <v>76</v>
      </c>
      <c r="S1" s="22" t="s">
        <v>71</v>
      </c>
      <c r="T1" s="22" t="s">
        <v>72</v>
      </c>
      <c r="U1" s="22" t="s">
        <v>73</v>
      </c>
      <c r="V1" s="22" t="s">
        <v>74</v>
      </c>
      <c r="W1" s="22" t="s">
        <v>75</v>
      </c>
      <c r="X1" s="22" t="s">
        <v>124</v>
      </c>
      <c r="Y1" s="22" t="s">
        <v>126</v>
      </c>
      <c r="Z1" s="22" t="s">
        <v>127</v>
      </c>
      <c r="AA1" s="22" t="s">
        <v>128</v>
      </c>
      <c r="AB1" s="22" t="s">
        <v>129</v>
      </c>
      <c r="AC1" s="22" t="s">
        <v>130</v>
      </c>
      <c r="AD1" s="22" t="s">
        <v>131</v>
      </c>
      <c r="AE1" s="22" t="s">
        <v>353</v>
      </c>
      <c r="AF1" s="22" t="s">
        <v>355</v>
      </c>
      <c r="AG1" s="22" t="s">
        <v>356</v>
      </c>
      <c r="AH1" s="22" t="s">
        <v>474</v>
      </c>
      <c r="AI1" s="22" t="s">
        <v>354</v>
      </c>
      <c r="AJ1" s="22" t="s">
        <v>357</v>
      </c>
      <c r="AK1" s="22" t="s">
        <v>358</v>
      </c>
      <c r="AL1" s="22" t="s">
        <v>475</v>
      </c>
      <c r="AM1" s="21" t="s">
        <v>506</v>
      </c>
      <c r="AN1" s="21" t="s">
        <v>427</v>
      </c>
      <c r="AO1" s="21" t="s">
        <v>507</v>
      </c>
      <c r="AP1" s="21" t="s">
        <v>508</v>
      </c>
      <c r="AQ1" s="21" t="s">
        <v>509</v>
      </c>
      <c r="AR1" s="21" t="s">
        <v>510</v>
      </c>
      <c r="AS1" s="21" t="s">
        <v>500</v>
      </c>
      <c r="AT1" s="21" t="s">
        <v>502</v>
      </c>
      <c r="AU1" s="21" t="s">
        <v>503</v>
      </c>
      <c r="AV1" s="21" t="s">
        <v>504</v>
      </c>
      <c r="AW1" s="21" t="s">
        <v>505</v>
      </c>
      <c r="AX1" s="21" t="s">
        <v>428</v>
      </c>
      <c r="AY1" s="21" t="s">
        <v>511</v>
      </c>
      <c r="AZ1" s="21" t="s">
        <v>512</v>
      </c>
      <c r="BA1" s="21" t="s">
        <v>513</v>
      </c>
      <c r="BB1" s="21" t="s">
        <v>514</v>
      </c>
      <c r="BC1" s="21" t="s">
        <v>501</v>
      </c>
      <c r="BD1" s="21" t="s">
        <v>515</v>
      </c>
      <c r="BE1" s="21" t="s">
        <v>516</v>
      </c>
      <c r="BF1" s="21" t="s">
        <v>517</v>
      </c>
      <c r="BG1" s="21" t="s">
        <v>360</v>
      </c>
      <c r="BH1" s="21" t="s">
        <v>518</v>
      </c>
      <c r="BI1" s="21" t="s">
        <v>519</v>
      </c>
      <c r="BJ1" s="21" t="s">
        <v>520</v>
      </c>
      <c r="BK1" s="21" t="s">
        <v>521</v>
      </c>
      <c r="BL1" s="21" t="s">
        <v>361</v>
      </c>
      <c r="BM1" s="21" t="s">
        <v>522</v>
      </c>
      <c r="BN1" s="21" t="s">
        <v>523</v>
      </c>
      <c r="BO1" s="21" t="s">
        <v>524</v>
      </c>
      <c r="BP1" s="21" t="s">
        <v>525</v>
      </c>
      <c r="BQ1" s="21" t="s">
        <v>528</v>
      </c>
      <c r="BR1" s="22" t="s">
        <v>529</v>
      </c>
      <c r="BS1" s="21" t="s">
        <v>377</v>
      </c>
      <c r="BT1" s="22" t="s">
        <v>530</v>
      </c>
      <c r="BU1" s="22" t="s">
        <v>531</v>
      </c>
      <c r="BV1" s="21" t="s">
        <v>532</v>
      </c>
      <c r="BW1" s="21" t="s">
        <v>533</v>
      </c>
      <c r="BX1" s="21" t="s">
        <v>534</v>
      </c>
      <c r="BY1" s="21" t="s">
        <v>535</v>
      </c>
      <c r="BZ1" s="23" t="s">
        <v>536</v>
      </c>
      <c r="CA1" s="23" t="s">
        <v>537</v>
      </c>
      <c r="CB1" s="21" t="s">
        <v>538</v>
      </c>
      <c r="CC1" s="22" t="s">
        <v>539</v>
      </c>
      <c r="CD1" s="21" t="s">
        <v>378</v>
      </c>
      <c r="CE1" s="22" t="s">
        <v>540</v>
      </c>
      <c r="CF1" s="22" t="s">
        <v>541</v>
      </c>
      <c r="CG1" s="21" t="s">
        <v>542</v>
      </c>
      <c r="CH1" s="21" t="s">
        <v>543</v>
      </c>
      <c r="CI1" s="21" t="s">
        <v>544</v>
      </c>
      <c r="CJ1" s="21" t="s">
        <v>545</v>
      </c>
      <c r="CK1" s="23" t="s">
        <v>546</v>
      </c>
      <c r="CL1" s="23" t="s">
        <v>547</v>
      </c>
      <c r="CM1" s="21" t="s">
        <v>548</v>
      </c>
      <c r="CN1" s="22" t="s">
        <v>549</v>
      </c>
      <c r="CO1" s="21" t="s">
        <v>379</v>
      </c>
      <c r="CP1" s="22" t="s">
        <v>550</v>
      </c>
      <c r="CQ1" s="22" t="s">
        <v>551</v>
      </c>
      <c r="CR1" s="21" t="s">
        <v>552</v>
      </c>
      <c r="CS1" s="21" t="s">
        <v>553</v>
      </c>
      <c r="CT1" s="21" t="s">
        <v>554</v>
      </c>
      <c r="CU1" s="21" t="s">
        <v>555</v>
      </c>
      <c r="CV1" s="23" t="s">
        <v>556</v>
      </c>
      <c r="CW1" s="23" t="s">
        <v>557</v>
      </c>
      <c r="CX1" s="21" t="s">
        <v>559</v>
      </c>
      <c r="CY1" s="22" t="s">
        <v>560</v>
      </c>
      <c r="CZ1" s="21" t="s">
        <v>380</v>
      </c>
      <c r="DA1" s="22" t="s">
        <v>561</v>
      </c>
      <c r="DB1" s="22" t="s">
        <v>562</v>
      </c>
      <c r="DC1" s="21" t="s">
        <v>563</v>
      </c>
      <c r="DD1" s="21" t="s">
        <v>564</v>
      </c>
      <c r="DE1" s="21" t="s">
        <v>565</v>
      </c>
      <c r="DF1" s="21" t="s">
        <v>566</v>
      </c>
      <c r="DG1" s="23" t="s">
        <v>567</v>
      </c>
      <c r="DH1" s="23" t="s">
        <v>568</v>
      </c>
      <c r="DI1" s="21" t="s">
        <v>569</v>
      </c>
      <c r="DJ1" s="22" t="s">
        <v>570</v>
      </c>
      <c r="DK1" s="21" t="s">
        <v>381</v>
      </c>
      <c r="DL1" s="22" t="s">
        <v>571</v>
      </c>
      <c r="DM1" s="22" t="s">
        <v>572</v>
      </c>
      <c r="DN1" s="21" t="s">
        <v>573</v>
      </c>
      <c r="DO1" s="21" t="s">
        <v>574</v>
      </c>
      <c r="DP1" s="21" t="s">
        <v>575</v>
      </c>
      <c r="DQ1" s="21" t="s">
        <v>576</v>
      </c>
      <c r="DR1" s="23" t="s">
        <v>577</v>
      </c>
      <c r="DS1" s="23" t="s">
        <v>578</v>
      </c>
      <c r="DT1" s="21" t="s">
        <v>579</v>
      </c>
      <c r="DU1" s="22" t="s">
        <v>580</v>
      </c>
      <c r="DV1" s="21" t="s">
        <v>382</v>
      </c>
      <c r="DW1" s="22" t="s">
        <v>581</v>
      </c>
      <c r="DX1" s="22" t="s">
        <v>582</v>
      </c>
      <c r="DY1" s="21" t="s">
        <v>583</v>
      </c>
      <c r="DZ1" s="21" t="s">
        <v>584</v>
      </c>
      <c r="EA1" s="21" t="s">
        <v>585</v>
      </c>
      <c r="EB1" s="21" t="s">
        <v>586</v>
      </c>
      <c r="EC1" s="23" t="s">
        <v>587</v>
      </c>
      <c r="ED1" s="23" t="s">
        <v>588</v>
      </c>
      <c r="EE1" s="21" t="s">
        <v>589</v>
      </c>
      <c r="EF1" s="22" t="s">
        <v>590</v>
      </c>
      <c r="EG1" s="21" t="s">
        <v>383</v>
      </c>
      <c r="EH1" s="22" t="s">
        <v>591</v>
      </c>
      <c r="EI1" s="22" t="s">
        <v>592</v>
      </c>
      <c r="EJ1" s="21" t="s">
        <v>593</v>
      </c>
      <c r="EK1" s="21" t="s">
        <v>594</v>
      </c>
      <c r="EL1" s="21" t="s">
        <v>595</v>
      </c>
      <c r="EM1" s="21" t="s">
        <v>596</v>
      </c>
      <c r="EN1" s="23" t="s">
        <v>597</v>
      </c>
      <c r="EO1" s="23" t="s">
        <v>598</v>
      </c>
      <c r="EP1" s="21" t="s">
        <v>599</v>
      </c>
      <c r="EQ1" s="22" t="s">
        <v>600</v>
      </c>
      <c r="ER1" s="21" t="s">
        <v>384</v>
      </c>
      <c r="ES1" s="22" t="s">
        <v>601</v>
      </c>
      <c r="ET1" s="22" t="s">
        <v>602</v>
      </c>
      <c r="EU1" s="21" t="s">
        <v>603</v>
      </c>
      <c r="EV1" s="21" t="s">
        <v>604</v>
      </c>
      <c r="EW1" s="21" t="s">
        <v>605</v>
      </c>
      <c r="EX1" s="21" t="s">
        <v>606</v>
      </c>
      <c r="EY1" s="23" t="s">
        <v>607</v>
      </c>
      <c r="EZ1" s="23" t="s">
        <v>608</v>
      </c>
      <c r="FA1" s="21" t="s">
        <v>609</v>
      </c>
      <c r="FB1" s="22" t="s">
        <v>610</v>
      </c>
      <c r="FC1" s="21" t="s">
        <v>385</v>
      </c>
      <c r="FD1" s="22" t="s">
        <v>611</v>
      </c>
      <c r="FE1" s="22" t="s">
        <v>612</v>
      </c>
      <c r="FF1" s="21" t="s">
        <v>613</v>
      </c>
      <c r="FG1" s="21" t="s">
        <v>614</v>
      </c>
      <c r="FH1" s="21" t="s">
        <v>615</v>
      </c>
      <c r="FI1" s="21" t="s">
        <v>616</v>
      </c>
      <c r="FJ1" s="23" t="s">
        <v>617</v>
      </c>
      <c r="FK1" s="23" t="s">
        <v>618</v>
      </c>
      <c r="FL1" s="21" t="s">
        <v>619</v>
      </c>
      <c r="FM1" s="22" t="s">
        <v>620</v>
      </c>
      <c r="FN1" s="21" t="s">
        <v>386</v>
      </c>
      <c r="FO1" s="22" t="s">
        <v>621</v>
      </c>
      <c r="FP1" s="22" t="s">
        <v>622</v>
      </c>
      <c r="FQ1" s="21" t="s">
        <v>623</v>
      </c>
      <c r="FR1" s="21" t="s">
        <v>624</v>
      </c>
      <c r="FS1" s="21" t="s">
        <v>625</v>
      </c>
      <c r="FT1" s="21" t="s">
        <v>626</v>
      </c>
      <c r="FU1" s="23" t="s">
        <v>627</v>
      </c>
      <c r="FV1" s="23" t="s">
        <v>628</v>
      </c>
      <c r="FW1" s="22" t="s">
        <v>629</v>
      </c>
      <c r="FX1" s="22" t="s">
        <v>630</v>
      </c>
      <c r="FY1" s="22" t="s">
        <v>631</v>
      </c>
      <c r="FZ1" s="25" t="s">
        <v>493</v>
      </c>
      <c r="GA1" s="25" t="s">
        <v>632</v>
      </c>
      <c r="GB1" s="22" t="s">
        <v>633</v>
      </c>
      <c r="GC1" s="22" t="s">
        <v>634</v>
      </c>
      <c r="GD1" s="22" t="s">
        <v>635</v>
      </c>
      <c r="GE1" s="22" t="s">
        <v>636</v>
      </c>
      <c r="GF1" s="22" t="s">
        <v>637</v>
      </c>
      <c r="GG1" s="22" t="s">
        <v>638</v>
      </c>
      <c r="GH1" s="25" t="s">
        <v>494</v>
      </c>
      <c r="GI1" s="25" t="s">
        <v>639</v>
      </c>
      <c r="GJ1" s="22" t="s">
        <v>640</v>
      </c>
      <c r="GK1" s="22" t="s">
        <v>641</v>
      </c>
      <c r="GL1" s="22" t="s">
        <v>642</v>
      </c>
      <c r="GM1" s="22" t="s">
        <v>643</v>
      </c>
      <c r="GN1" s="22" t="s">
        <v>644</v>
      </c>
      <c r="GO1" s="22" t="s">
        <v>645</v>
      </c>
      <c r="GP1" s="25" t="s">
        <v>495</v>
      </c>
      <c r="GQ1" s="25" t="s">
        <v>646</v>
      </c>
      <c r="GR1" s="22" t="s">
        <v>647</v>
      </c>
      <c r="GS1" s="22" t="s">
        <v>648</v>
      </c>
      <c r="GT1" s="22" t="s">
        <v>649</v>
      </c>
      <c r="GU1" s="26" t="s">
        <v>650</v>
      </c>
      <c r="GV1" s="26" t="s">
        <v>526</v>
      </c>
      <c r="GW1" s="26" t="s">
        <v>651</v>
      </c>
      <c r="GX1" s="26" t="s">
        <v>527</v>
      </c>
    </row>
    <row r="2" spans="1:206" ht="15" customHeight="1" x14ac:dyDescent="0.35">
      <c r="A2" s="24" t="str">
        <f>nome</f>
        <v>LUCILLA</v>
      </c>
      <c r="B2" s="24" t="str">
        <f>cognome</f>
        <v>LANCIOTTI</v>
      </c>
      <c r="C2" s="24" t="str">
        <f>sesso</f>
        <v>F</v>
      </c>
      <c r="D2" s="24" t="str">
        <f>stato_nascita</f>
        <v>ITALIA</v>
      </c>
      <c r="E2" s="24" t="str">
        <f>comune_nascita</f>
        <v>MONTEROTONDO</v>
      </c>
      <c r="F2" s="24" t="str">
        <f>provincia_nascita</f>
        <v>RM</v>
      </c>
      <c r="G2" s="24" t="str">
        <f>data_nascita</f>
        <v>1966</v>
      </c>
      <c r="H2" s="24">
        <f>indirizzo_residenza</f>
        <v>0</v>
      </c>
      <c r="I2" s="24">
        <f>cap_residenza</f>
        <v>0</v>
      </c>
      <c r="J2" s="24">
        <f>comune_residenza</f>
        <v>0</v>
      </c>
      <c r="K2" s="24">
        <f>provincia_residenza</f>
        <v>0</v>
      </c>
      <c r="L2" s="24">
        <f>indirizzo_domicilio</f>
        <v>0</v>
      </c>
      <c r="M2" s="24">
        <f>cap_domicilio</f>
        <v>0</v>
      </c>
      <c r="N2" s="24">
        <f>comune_domicilio</f>
        <v>0</v>
      </c>
      <c r="O2" s="24">
        <f>provincia_domicilio</f>
        <v>0</v>
      </c>
      <c r="P2" s="24">
        <f>codice_fiscale</f>
        <v>0</v>
      </c>
      <c r="Q2" s="24">
        <f>partita_iva</f>
        <v>0</v>
      </c>
      <c r="R2" s="24">
        <f>intestatario_partita_iva</f>
        <v>0</v>
      </c>
      <c r="S2" s="24">
        <f>telefono</f>
        <v>0</v>
      </c>
      <c r="T2" s="24">
        <f>cellulare</f>
        <v>0</v>
      </c>
      <c r="U2" s="24">
        <f>fax</f>
        <v>0</v>
      </c>
      <c r="V2" s="24">
        <f>email</f>
        <v>0</v>
      </c>
      <c r="W2" s="24">
        <f>pec</f>
        <v>0</v>
      </c>
      <c r="X2" s="24" t="str">
        <f>lingua_madre</f>
        <v>ITALIANO</v>
      </c>
      <c r="Y2" s="24" t="str">
        <f>lingua1</f>
        <v>INGLESE</v>
      </c>
      <c r="Z2" s="24" t="str">
        <f>lingua1_livello</f>
        <v>7 Professionale</v>
      </c>
      <c r="AA2" s="24" t="str">
        <f>lingua2</f>
        <v>FRANCESE</v>
      </c>
      <c r="AB2" s="24" t="str">
        <f>lingua2_livello</f>
        <v>7 Professionale</v>
      </c>
      <c r="AC2" s="24">
        <f>lingua3</f>
        <v>0</v>
      </c>
      <c r="AD2" s="24">
        <f>lingua3_livello</f>
        <v>0</v>
      </c>
      <c r="AE2" s="24" t="str">
        <f>spec_principale</f>
        <v>TECNOLOGIE_INDUSTRIALI_ABILITANTI</v>
      </c>
      <c r="AF2" s="24" t="str">
        <f>ads1_principale</f>
        <v>TIA1 ICT</v>
      </c>
      <c r="AG2" s="24" t="str">
        <f>ads1_secondaria</f>
        <v>TIA8 Tecnologie di produzione avanzata</v>
      </c>
      <c r="AH2" s="24">
        <f>ads1_terziaria</f>
        <v>0</v>
      </c>
      <c r="AI2" s="24" t="str">
        <f>spec_secondaria</f>
        <v>MANIFATTURIERO_AVANZATO</v>
      </c>
      <c r="AJ2" s="24" t="str">
        <f>ads2_principale</f>
        <v>MA1 Produzione con processi innovativi</v>
      </c>
      <c r="AK2" s="24" t="str">
        <f>ads2_secondaria</f>
        <v>MA3 Sistemi di produzione ad alta efficienza</v>
      </c>
      <c r="AL2" s="24" t="str">
        <f>ads2_terziaria</f>
        <v>MA5 Sistemi manifatturieri per la sostenibilità ambientale</v>
      </c>
      <c r="AM2" s="24" t="str">
        <f>l1_tipo</f>
        <v>Vecchio ordinamento</v>
      </c>
      <c r="AN2" s="24" t="str">
        <f>l1_tema</f>
        <v>Ingegneria elettronica</v>
      </c>
      <c r="AO2" s="24" t="str">
        <f>l1_anno</f>
        <v>24/03/1993</v>
      </c>
      <c r="AP2" s="24" t="str">
        <f>l1_presso</f>
        <v>Università degli Studi di Ancona</v>
      </c>
      <c r="AQ2" s="24" t="str">
        <f>l1_titolo</f>
        <v>"Progettazione ed implementazione software dedicato DSP custom per applicazioni nel campo
dell'elettronica musicale".</v>
      </c>
      <c r="AR2" s="24" t="str">
        <f>l1_voto</f>
        <v>107/110</v>
      </c>
      <c r="AS2" s="24">
        <f>l11_tema</f>
        <v>0</v>
      </c>
      <c r="AT2" s="24">
        <f>l11_anno</f>
        <v>0</v>
      </c>
      <c r="AU2" s="24">
        <f>l11_presso</f>
        <v>0</v>
      </c>
      <c r="AV2" s="24">
        <f>l11_titolo</f>
        <v>0</v>
      </c>
      <c r="AW2" s="24">
        <f>l2_tipo</f>
        <v>0</v>
      </c>
      <c r="AX2" s="24">
        <f>l2_tema</f>
        <v>0</v>
      </c>
      <c r="AY2" s="24">
        <f>l2_anno</f>
        <v>0</v>
      </c>
      <c r="AZ2" s="24">
        <f>l2_presso</f>
        <v>0</v>
      </c>
      <c r="BA2" s="24">
        <f>l2_titolo</f>
        <v>0</v>
      </c>
      <c r="BB2" s="24">
        <f>l2_voto</f>
        <v>0</v>
      </c>
      <c r="BC2" s="24">
        <f>l21_tema</f>
        <v>0</v>
      </c>
      <c r="BD2" s="24">
        <f>l21_anno</f>
        <v>0</v>
      </c>
      <c r="BE2" s="24">
        <f>l21_presso</f>
        <v>0</v>
      </c>
      <c r="BF2" s="24">
        <f>l21_titolo</f>
        <v>0</v>
      </c>
      <c r="BG2" s="24">
        <f>dot_tema</f>
        <v>0</v>
      </c>
      <c r="BH2" s="24">
        <f>dot_anno</f>
        <v>0</v>
      </c>
      <c r="BI2" s="24">
        <f>dot_presso</f>
        <v>0</v>
      </c>
      <c r="BJ2" s="24">
        <f>dot_titolo</f>
        <v>0</v>
      </c>
      <c r="BK2" s="24">
        <f>dot_voto</f>
        <v>0</v>
      </c>
      <c r="BL2" s="24">
        <f>m2l_tema</f>
        <v>0</v>
      </c>
      <c r="BM2" s="24">
        <f>m2l_anno</f>
        <v>0</v>
      </c>
      <c r="BN2" s="24">
        <f>m2l_presso</f>
        <v>0</v>
      </c>
      <c r="BO2" s="24">
        <f>m2l_titolo</f>
        <v>0</v>
      </c>
      <c r="BP2" s="24">
        <f>m2l_voto</f>
        <v>0</v>
      </c>
      <c r="BQ2" s="24" t="str">
        <f>ep1_inizio</f>
        <v>01/06/2002</v>
      </c>
      <c r="BR2" s="24" t="str">
        <f>ep1_fine</f>
        <v>In corso</v>
      </c>
      <c r="BS2" s="24" t="str">
        <f>ep1_denominazione</f>
        <v>R.Q. Research Qualification S.r.l.</v>
      </c>
      <c r="BT2" s="24" t="str">
        <f>ep1_comune</f>
        <v>Milano</v>
      </c>
      <c r="BU2" s="24" t="str">
        <f>ep1_provincia</f>
        <v>MI</v>
      </c>
      <c r="BV2" s="24" t="str">
        <f>ep1_dimensione</f>
        <v>2 Piccola impresa (&lt; 50 dipendenti)</v>
      </c>
      <c r="BW2" s="24" t="str">
        <f>ep1_settore</f>
        <v>Consulenza progetti di innovazione</v>
      </c>
      <c r="BX2" s="24" t="str">
        <f>ep1_ambito</f>
        <v>Privato</v>
      </c>
      <c r="BY2" s="24" t="str">
        <f>ep1_rife</f>
        <v>Entrambe</v>
      </c>
      <c r="BZ2" s="24" t="str">
        <f>ep1_attivita</f>
        <v>Società di consulenza specializzata nel trasferimento tecnologico, R&amp;D, fund raising, gestione
dei processi d’innovazione, nell’organizzazione aziendale, nella formazione superiore.
Ente di formazione accreditato presso Regione Lombardia per le tipologie formazione continua, alta formazione (programma Ingenio). Accreditato presso la Regione del Veneto per la formazione continua, CRTT accreditato Regione Lombardia- sistema QuESTIO, Full Member INSME International Network for SME.</v>
      </c>
      <c r="CA2" s="24" t="str">
        <f>ep1_resp</f>
        <v>Consulente R&amp;D, Responsabile gestione tecnica ed amministrativa dei progetti ricerca e innovazione tecnologica, supervisione tecnico scientifica dei programmi di ricerca, progettazione e coordinamento progetti di formazione; responsabile Programma Ingenio della Regione Lombardia</v>
      </c>
      <c r="CB2" s="24" t="str">
        <f>ep2_inizio</f>
        <v>01/02/2014</v>
      </c>
      <c r="CC2" s="24" t="str">
        <f>ep2_fine</f>
        <v>In corso</v>
      </c>
      <c r="CD2" s="24" t="str">
        <f>ep2_denominazione</f>
        <v>NovaFund SpA</v>
      </c>
      <c r="CE2" s="24" t="str">
        <f>ep2_comune</f>
        <v>Padova</v>
      </c>
      <c r="CF2" s="24" t="str">
        <f>ep2_provincia</f>
        <v>PD</v>
      </c>
      <c r="CG2" s="24" t="str">
        <f>ep2_dimensione</f>
        <v>2 Piccola impresa (&lt; 50 dipendenti)</v>
      </c>
      <c r="CH2" s="24" t="str">
        <f>ep2_settore</f>
        <v>Consulenza sugli strumenti di finanza innovativa</v>
      </c>
      <c r="CI2" s="24" t="str">
        <f>ep2_ambito</f>
        <v>Privato</v>
      </c>
      <c r="CJ2" s="24" t="str">
        <f>ep2_rife</f>
        <v>Entrambe</v>
      </c>
      <c r="CK2" s="24" t="str">
        <f>ep2_attivita</f>
        <v>Società di consulenza e sviluppo sistemi e modelli software per reperire finanziamenti e
fondi per imprese, in particolare start up innovative e PMI innovative;
Consulenza strategica, finanziaria, organizzativa per l'accesso a strumenti di corporate
finance;
Consulenza sui modelli applicativi Industry 4.0, trasformazione digitale, applicazione di
tecnologie abilitanti, soluzioni advanced manufacturing e Cyber security.</v>
      </c>
      <c r="CL2" s="24" t="str">
        <f>ep2_resp</f>
        <v>Consigliere delegato, Responsabile Sviluppo servizi e prodotti, Coordinamento area tecnica e servizi, Analisi e valutazione progetti, Consulenza e assistenza Clienti</v>
      </c>
      <c r="CM2" s="24" t="str">
        <f>ep3_inizio</f>
        <v>04/08/2015</v>
      </c>
      <c r="CN2" s="24" t="str">
        <f>ep3_fine</f>
        <v>in corso</v>
      </c>
      <c r="CO2" s="24" t="str">
        <f>ep3_denominazione</f>
        <v>TECHNETIC ITALIA S.r.l.</v>
      </c>
      <c r="CP2" s="24" t="str">
        <f>ep3_comune</f>
        <v>Napoli</v>
      </c>
      <c r="CQ2" s="24" t="str">
        <f>ep3_provincia</f>
        <v>NA</v>
      </c>
      <c r="CR2" s="24" t="str">
        <f>ep3_dimensione</f>
        <v>2 Piccola impresa (&lt; 50 dipendenti)</v>
      </c>
      <c r="CS2" s="24" t="str">
        <f>ep3_settore</f>
        <v>Consulenza alle imprese</v>
      </c>
      <c r="CT2" s="24" t="str">
        <f>ep3_ambito</f>
        <v>Privato</v>
      </c>
      <c r="CU2" s="24" t="str">
        <f>ep3_rife</f>
        <v>Entrambe</v>
      </c>
      <c r="CV2" s="24" t="str">
        <f>ep3_attivita</f>
        <v>Società di specializzata nello sviluppo di metodologie e sistemi esperti per la gestione e
valorizzazione di IP e nell’utilizzo delle banche dati, nel supporto per la gestione di sistemi di
Data Protection e Cyber security. Consulenza sull’applicazione delle metodologie ai fini della valorizzazione del patrimonio IP incluso lo sfruttamento economico della proprietà industriale ai fini dell’adesione ai regimi Patent Box. Risk analysis e definizione sistemi di data protection e cyber security. Socio AIRI, Fornitore servizi per ASSOLOMBARDA</v>
      </c>
      <c r="CW2" s="24" t="str">
        <f>ep3_resp</f>
        <v>Presidente CDA - Amministratore delegato, Responsabile tecnico per lo sviluppo ed erogazione dei servizi, Gestione dei benefici derivanti dalla valorizzazione dei beni immateriali, Sviluppo delle metodologie, risk analysis, analisi e valutazione, dei sistemi di data protection.</v>
      </c>
      <c r="CX2" s="24" t="str">
        <f>ep4_inizio</f>
        <v>01/06/2011</v>
      </c>
      <c r="CY2" s="24" t="str">
        <f>ep4_fine</f>
        <v>In corso</v>
      </c>
      <c r="CZ2" s="24" t="str">
        <f>ep4_denominazione</f>
        <v>EidonLab Scarl</v>
      </c>
      <c r="DA2" s="24" t="str">
        <f>ep4_comune</f>
        <v>Padova</v>
      </c>
      <c r="DB2" s="24" t="str">
        <f>ep4_provincia</f>
        <v>PD</v>
      </c>
      <c r="DC2" s="24" t="str">
        <f>ep4_dimensione</f>
        <v>7 Università o centro di ricerca privato</v>
      </c>
      <c r="DD2" s="24" t="str">
        <f>ep4_settore</f>
        <v>Laboratorio di ricerca indipendente</v>
      </c>
      <c r="DE2" s="24" t="str">
        <f>ep4_ambito</f>
        <v>Privato</v>
      </c>
      <c r="DF2" s="24" t="str">
        <f>ep4_rife</f>
        <v>Entrambe</v>
      </c>
      <c r="DG2" s="24" t="str">
        <f>ep4_attivita</f>
        <v>Laboratorio di Ricerca indipendente no profit (EC Com. 2006 C323/01 Sec. 2.2.d) che svolge attività di ricerca industriale e di sviluppo sperimentale, diffondendone i risultati e la sperimentazione mediante l'insegnamento, la pubblicazione e il trasferimento di tecnologie (metodo open innovation rete COIN di oltre 130 laboratori. EidonLab è certificato ISO 9001: 2008; accreditato come CRTT dal sistema QuESTIO; socio AIRI; Member INSME International Network for SME, membro EARTO. Membro Cluster Tecnologico Fabbrica Intelligente.</v>
      </c>
      <c r="DH2" s="24" t="str">
        <f>ep4_resp</f>
        <v>Socio fondatore responsabile delle relazioni esterne e del coordinamento delle attività istituzionali; coordinamento e supervisione tecnico-scientifica dei progetti di ricerca, direzione tecnica di contratti di ricerca in outsourcing, delegato tecnico-scientifico AIRI.</v>
      </c>
      <c r="DI2" s="24" t="str">
        <f>ep5_inizio</f>
        <v>01/01/2007</v>
      </c>
      <c r="DJ2" s="24" t="str">
        <f>ep5_fine</f>
        <v>In corso</v>
      </c>
      <c r="DK2" s="24" t="str">
        <f>ep5_denominazione</f>
        <v>Euform Europa e Formazione Associazione</v>
      </c>
      <c r="DL2" s="24" t="str">
        <f>ep5_comune</f>
        <v>San Giorgio di Nogaro</v>
      </c>
      <c r="DM2" s="24" t="str">
        <f>ep5_provincia</f>
        <v>UD</v>
      </c>
      <c r="DN2" s="24" t="str">
        <f>ep5_dimensione</f>
        <v>1 Micro impresa (&lt; 10 dipendenti)</v>
      </c>
      <c r="DO2" s="24" t="str">
        <f>ep5_settore</f>
        <v>Ente di formazione accreditato presso la Regione Friuli Venezia Giulia</v>
      </c>
      <c r="DP2" s="24" t="str">
        <f>ep5_ambito</f>
        <v>Privato</v>
      </c>
      <c r="DQ2" s="24" t="str">
        <f>ep5_rife</f>
        <v>Entrambe</v>
      </c>
      <c r="DR2" s="24" t="str">
        <f>ep5_attivita</f>
        <v>Attività di docenza, tutoraggio, coordinamento, progettazione su corsi di formazione  finanziati dalla Regione del Friuli Venezia Giulia a valere su FSE (POR 2007 –2013), su fondi regionali e nazionali.</v>
      </c>
      <c r="DS2" s="24" t="str">
        <f>ep5_resp</f>
        <v>Membro del comitato direttivo, dal 2011 Direttore dell’Ente responsabile dei processi di analisi dei fabbisogni, dei processi di progettazione, monitoraggio e valutazione dei corsi di formazione.</v>
      </c>
      <c r="DT2" s="24" t="str">
        <f>ep6_inizio</f>
        <v>01/05/2012</v>
      </c>
      <c r="DU2" s="24" t="str">
        <f>ep6_fine</f>
        <v>01/06/2018</v>
      </c>
      <c r="DV2" s="24" t="str">
        <f>ep6_denominazione</f>
        <v>Trevefin SpA</v>
      </c>
      <c r="DW2" s="24" t="str">
        <f>ep6_comune</f>
        <v>Tarzo</v>
      </c>
      <c r="DX2" s="24" t="str">
        <f>ep6_provincia</f>
        <v>TV</v>
      </c>
      <c r="DY2" s="24" t="str">
        <f>ep6_dimensione</f>
        <v>2 Piccola impresa (&lt; 50 dipendenti)</v>
      </c>
      <c r="DZ2" s="24" t="str">
        <f>ep6_settore</f>
        <v>Venture Capital</v>
      </c>
      <c r="EA2" s="24" t="str">
        <f>ep6_ambito</f>
        <v>Privato</v>
      </c>
      <c r="EB2" s="24" t="str">
        <f>ep6_rife</f>
        <v>Entrambe</v>
      </c>
      <c r="EC2" s="24" t="str">
        <f>ep6_attivita</f>
        <v>Private Equity, Equity sales and trading, corporate lending, finanza agevolata.</v>
      </c>
      <c r="ED2" s="24" t="str">
        <f>ep6_resp</f>
        <v>Vice presidente del CDA con ruolo di responsabilità nell'analisi e valutazione dei progetti di investimento.</v>
      </c>
      <c r="EE2" s="24" t="str">
        <f>ep7_inizio</f>
        <v>30/01/2001</v>
      </c>
      <c r="EF2" s="24" t="str">
        <f>ep7_fine</f>
        <v>20/05/2006</v>
      </c>
      <c r="EG2" s="24" t="str">
        <f>ep7_denominazione</f>
        <v>Gruppo GENESIS: GENESIS CONSULTING S.r.l. &amp; GENECONSULT S.r.l.</v>
      </c>
      <c r="EH2" s="24" t="str">
        <f>ep7_comune</f>
        <v>Padova</v>
      </c>
      <c r="EI2" s="24" t="str">
        <f>ep7_provincia</f>
        <v>PD</v>
      </c>
      <c r="EJ2" s="24" t="str">
        <f>ep7_dimensione</f>
        <v>1 Micro impresa (&lt; 10 dipendenti)</v>
      </c>
      <c r="EK2" s="24" t="str">
        <f>ep7_settore</f>
        <v>Consulenza aziendale</v>
      </c>
      <c r="EL2" s="24" t="str">
        <f>ep7_ambito</f>
        <v>Privato</v>
      </c>
      <c r="EM2" s="24" t="str">
        <f>ep7_rife</f>
        <v>Entrambe</v>
      </c>
      <c r="EN2" s="24" t="str">
        <f>ep7_attivita</f>
        <v xml:space="preserve">Società di consulenza aziendale e formazione nell’ambito della certificazione di qualità, ambiente e sicurezza, organizzazione, controllo di gestione, informatica, progetti di innovazione tecnologica, internazionalizzazione e commercio estero, reperimento e gestione di finanziamenti alle imprese e agli enti. </v>
      </c>
      <c r="EO2" s="24" t="str">
        <f>ep7_resp</f>
        <v>Amministratore Delegato, Responsabile R&amp;D e risorse umane, coordinamento progetti di formazione cofinanziati con F.S.E. e L.236/93 (Regioni Veneto, Friuli, Lombardia, Emilia Romagna,Toscana, Trentino , Marche, Abruzzo), responsabile progetti ricerca e innovazione.</v>
      </c>
      <c r="EP2" s="24" t="str">
        <f>ep8_inizio</f>
        <v>01/03/1996</v>
      </c>
      <c r="EQ2" s="24" t="str">
        <f>ep8_fine</f>
        <v>01/05/2006</v>
      </c>
      <c r="ER2" s="24" t="str">
        <f>ep8_denominazione</f>
        <v>GRUPPO GENESIS S.r.l</v>
      </c>
      <c r="ES2" s="24" t="str">
        <f>ep8_comune</f>
        <v>Roma</v>
      </c>
      <c r="ET2" s="24" t="str">
        <f>ep8_provincia</f>
        <v>RM</v>
      </c>
      <c r="EU2" s="24" t="str">
        <f>ep8_dimensione</f>
        <v>1 Micro impresa (&lt; 10 dipendenti)</v>
      </c>
      <c r="EV2" s="24" t="str">
        <f>ep8_settore</f>
        <v>Consulenza qualità</v>
      </c>
      <c r="EW2" s="24" t="str">
        <f>ep8_ambito</f>
        <v>Privato</v>
      </c>
      <c r="EX2" s="24" t="str">
        <f>ep8_rife</f>
        <v>Entrambe</v>
      </c>
      <c r="EY2" s="24" t="str">
        <f>ep8_attivita</f>
        <v>Assistenza e consulenza alle imprese nella realizzazione di Sistemi di Qualità Aziendali (ISO 9000) e di Eco Gestione (ISO 14000 ed EMAS).</v>
      </c>
      <c r="EZ2" s="24" t="str">
        <f>ep8_resp</f>
        <v>Responsabile della progettazione sistemi qualità, ambiente ed assistenza alla certificazione nei settori:chimico, meccanico, cantieristica navale, edile, elettronico, servizi e logistica, dispositivi biomedici elettronici, prodotti e servizi informatici, progettazione e sviluppo software.</v>
      </c>
      <c r="FA2" s="24" t="str">
        <f>ep9_inizio</f>
        <v>01/01/1999</v>
      </c>
      <c r="FB2" s="24" t="str">
        <f>ep9_fine</f>
        <v>01/01/2000</v>
      </c>
      <c r="FC2" s="24" t="str">
        <f>ep9_denominazione</f>
        <v>DASA-ZERT ITALIA</v>
      </c>
      <c r="FD2" s="24" t="str">
        <f>ep9_comune</f>
        <v>Milano</v>
      </c>
      <c r="FE2" s="24" t="str">
        <f>ep9_provincia</f>
        <v>MI</v>
      </c>
      <c r="FF2" s="24" t="str">
        <f>ep9_dimensione</f>
        <v>2 Piccola impresa (&lt; 50 dipendenti)</v>
      </c>
      <c r="FG2" s="24" t="str">
        <f>ep9_settore</f>
        <v xml:space="preserve">Certificazione </v>
      </c>
      <c r="FH2" s="24" t="str">
        <f>ep9_ambito</f>
        <v>Privato</v>
      </c>
      <c r="FI2" s="24" t="str">
        <f>ep9_rife</f>
        <v>Entrambe</v>
      </c>
      <c r="FJ2" s="24" t="str">
        <f>ep9_attivita</f>
        <v xml:space="preserve">Ente certificatore della Daimler-Benz Aerospace S.r.l. </v>
      </c>
      <c r="FK2" s="24" t="str">
        <f>ep9_resp</f>
        <v>Esecuzione di Preaudit e Audit di Certificazione secondo ISO 9000 e ISO 14000
Docenza sulle Norme UNI EN 30011 nell’ambito del corso “Verifiche ispettive interne della qualità”</v>
      </c>
      <c r="FL2" s="24" t="str">
        <f>ep10_inizio</f>
        <v>01/01/1993</v>
      </c>
      <c r="FM2" s="24" t="str">
        <f>ep10_fine</f>
        <v>31/12/1995</v>
      </c>
      <c r="FN2" s="24" t="str">
        <f>ep10_denominazione</f>
        <v>TECNODATA Srl</v>
      </c>
      <c r="FO2" s="24" t="str">
        <f>ep10_comune</f>
        <v>Martinsicuro</v>
      </c>
      <c r="FP2" s="24" t="str">
        <f>ep10_provincia</f>
        <v>TE</v>
      </c>
      <c r="FQ2" s="24" t="str">
        <f>ep10_dimensione</f>
        <v>1 Micro impresa (&lt; 10 dipendenti)</v>
      </c>
      <c r="FR2" s="24" t="str">
        <f>ep10_settore</f>
        <v>Sviluppo software</v>
      </c>
      <c r="FS2" s="24" t="str">
        <f>ep10_ambito</f>
        <v>Privato</v>
      </c>
      <c r="FT2" s="24" t="str">
        <f>ep10_rife</f>
        <v>Macro-area principale (MA1)</v>
      </c>
      <c r="FU2" s="24" t="str">
        <f>ep10_attivita</f>
        <v>Società di progettazione e sviluppo software.</v>
      </c>
      <c r="FV2" s="24" t="str">
        <f>ep10_resp</f>
        <v xml:space="preserve">Sistemista UNIX - Ricerca e sviluppo prodotti custom, ricerca e sviluppo software applicativo su DB ORACLE, consulenza per progettazione, sviluppo, verifica software object oriented
Formazione: Integrazione applicativi custom e sistemi operativi UNIX.
</v>
      </c>
      <c r="FW2" s="24" t="str">
        <f>bando1_ente</f>
        <v>European Commission</v>
      </c>
      <c r="FX2" s="24" t="str">
        <f>bando1_ambito</f>
        <v>3 Internazionale</v>
      </c>
      <c r="FY2" s="24" t="str">
        <f>bando1_tema</f>
        <v>1 Innovazione e competitività</v>
      </c>
      <c r="FZ2" s="24" t="str">
        <f>bando1_misura</f>
        <v>Esperto valutatore progetti Horizon 2020 H2020-SMEINST-2015- 2016-2017-2018 Fase 1, Fase 2</v>
      </c>
      <c r="GA2" s="24" t="str">
        <f>bando1_descr</f>
        <v>Esperto valutatore per i progetti Horizon2020 SME Instrument nei settori settori:
Information and Communication Technology ICT, Cryptology, security, privacy, quantum crypto, cyber-physical systems; Internet Services &amp; Applications, Advanced manufacturing.</v>
      </c>
      <c r="GB2" s="24" t="str">
        <f>bando1_anno</f>
        <v>2015</v>
      </c>
      <c r="GC2" s="24" t="str">
        <f>bando1_proj_val</f>
        <v>5 Oltre 100</v>
      </c>
      <c r="GD2" s="24" t="str">
        <f>bando1_inv_medio</f>
        <v>5 Da 1.000.000 a 5.000.000 Euro</v>
      </c>
      <c r="GE2" s="24" t="str">
        <f>bando2_ente</f>
        <v>The Basque Innovation Agency - Innobasque</v>
      </c>
      <c r="GF2" s="24" t="str">
        <f>bando2_ambito</f>
        <v>3 Internazionale</v>
      </c>
      <c r="GG2" s="24" t="str">
        <f>bando2_tema</f>
        <v>2 Ricerca industriale e sviluppo sperimentale</v>
      </c>
      <c r="GH2" s="24" t="str">
        <f>bando2_misura</f>
        <v>Expert for MANUNET Call 2017</v>
      </c>
      <c r="GI2" s="24" t="str">
        <f>bando2_descr</f>
        <v>Esperto valutatore per la valutazione dei progetti presentati nella call 2017 di MANUNET,
network di agenzie governative europee creato per il finanziamento di progetti innovativi in
tema di manifattura avanzata, nuovi materiali e tecnologie ICT applicate ai processi
manifatturieri.</v>
      </c>
      <c r="GJ2" s="24" t="str">
        <f>bando2_anno</f>
        <v>2017</v>
      </c>
      <c r="GK2" s="24" t="str">
        <f>bando2_proj_val</f>
        <v>1 Fino a 10</v>
      </c>
      <c r="GL2" s="24" t="str">
        <f>bando2_inv_medio</f>
        <v>4 Da 500.000 a 1.000.000 Euro</v>
      </c>
      <c r="GM2" s="24" t="str">
        <f>bando3_ente</f>
        <v>FINLOMBARDA SPA</v>
      </c>
      <c r="GN2" s="24" t="str">
        <f>bando3_ambito</f>
        <v>1 Regionale</v>
      </c>
      <c r="GO2" s="24" t="str">
        <f>bando3_tema</f>
        <v>2 Ricerca industriale e sviluppo sperimentale</v>
      </c>
      <c r="GP2" s="24" t="str">
        <f>bando3_misura</f>
        <v>Esperto per valutazione tecnica ex ante, in itinere, finale con sopralluoghi tecnici</v>
      </c>
      <c r="GQ2" s="24" t="str">
        <f>bando3_descr</f>
        <v>Esperto valutatore per macro area di competenza:
- Tecnologie industriali abilitanti;
- Manifatturiero avanzato</v>
      </c>
      <c r="GR2" s="24" t="str">
        <f>bando3_anno</f>
        <v>2016</v>
      </c>
      <c r="GS2" s="24" t="str">
        <f>bando3_proj_val</f>
        <v>1 Fino a 10</v>
      </c>
      <c r="GT2" s="24" t="str">
        <f>bando3_inv_medio</f>
        <v>3 Da 200.000 a 500.000 Euro</v>
      </c>
      <c r="GU2" s="24" t="str">
        <f>ads1_motivazioni_cs</f>
        <v>Nel corso della mia carriera di studi ho maturato le conoscenze e le competenze per assistere le imprese nello sviluppo di progetti di innovazione incentrati sulle tecnologie ICT applicate ai processi produttivi avanzati (TIA8).
La laurea in ingegneria elettronica LAU1 mi ha consentito di acquisire le conoscenze basilari da sfruttare nel campo ingegneristico, i successivi corsi di specializzazione incentrati sull’Europrogettazione e la partecipazione a corsi relativi alla valutazione dei progetti di ricerca europei hanno costituito la formazione necessaria per conoscere gli strumenti per svolgere l’attività professionale di consulenza per la redazione e valutazione di progetti d’innovazione tecnologica, ricerca industriale e innovazione organizzativa afferenti prevalentemente al settore ICT (TIA1). 
In virtù delle attività di formazione e professionali, sono iscritto ai seguenti albi professionali:
• Albo degli ingegneri della Provincia di Padova;
• Valutatore esperto della Commissione Europea per i programmi Sme Instrument in Horizon 2020;
• Albo consulenti accreditati Apre (Agenzia per la Promozione della Ricerca Europea)
• Valutatore progetti progetti innovativi in tema di manifattura avanzata, nuovi materiali e tecnologie ICT applicate ai processi manifatturieri - call Manunet 2017
• Albo REPRISE - Register of Expert Peer Reviewers for Italian Scientific Evaluation - del MIUR
• Albo Finlombarda degli esperti per valutazione tecnica ex ante, in itinere, finale dei progetti</v>
      </c>
      <c r="GV2" s="24" t="str">
        <f>ads1_motivazioni_ep</f>
        <v>Ho maturato la maggior parte delle mie competenze professionali ricoprendo il ruolo di responsabile Ricerca e Sviluppo di RQ Research Qualification Srl (EP1) nel quale ho supportato aziende, enti pubblici e privati, nello sviluppo di nuovi business basati sull’innovazione legati alle tecnologie informatiche (TIA1) e a quelle connesse alle tecniche di produzione avanzata (TIA8).
Le precedenti esperienze professionali hanno riguardato la qualifica di responsabile e coordinatore delle attività di ricerca e sviluppo in diverse realtà d’impresa (EP2, EP3, EP4, EP5, EP7, EP8, EP9, EP10). Alcuni progetti gestiti: 
• Global innovation link 2 customer (gil2c): sistema integrato di Comunicazione interaziendale – L. 47/78 Friuli anno 2009;
• Sistema sperimentale di collaborative working interaziendale - L. 47/78 Friuli anno 2012;
• RETE COIN - Collaborative Open Innovation Network, per la diffusione dei risultati della ricerca;
• GLC – Global Lean Coomunication - L.25/2005 Friuli Venezia Giulia
• Studio, sviluppo e sperimentazione di piattaforma sw per la simulazione dei processi logistici – L.47/78 Friuli anno 2012;
• Puma: algoritmi e innovativa piattaforma prototipale per la  manutenzione con web distribuito e cloud computing - POR CRO azione 5.1.1 bando 2013 – Regione Veneto
• Esperto valutatore della Commissione Europea per i progetti Horizon 2020 - SME Instrument  ho valutato oltre 200 progetti di ricerca e sviluppo afferenti al settore delle tecnologie ICT.
• Sviluppo delle metodologie di analisi e valutazione dei sistemi di data protection e Cyber security</v>
      </c>
      <c r="GW2" s="24" t="str">
        <f>ads2_motivazioni_cs</f>
        <v>La Laurea in ingegneria elettronica LAU1 ha consentito di apprendere le conoscenze da sfruttare nel settore ICT (TIA1) e delle tecnologie legate alla manifattura avanzata; la successiva specializzazione grazie ai corsi di specializzazione in europrogettazione e valutazione dei progetti di ricerca europei e in certificazione dei sistemi di qualità mi hanno permesso di offrire aggiornate competenze alle imprese per il reperimento di fonti di finanziamento delle attività di innovazione tecnologica, ricerca industriale e innovazione organizzativa.
I progetti svolti e coordinati hanno condotto allo sviluppo di soluzioni innovative nel campo delle tecnologie dell'informazione e della comunicazione e delle tecnologie industriali di produzione avanzata (MA1) con particolare attenzione al tema dell’efficienza nell’uso delle risorse produttive (MA3) e dei sistemi produttivi che garantiscano la sostenibilità ambientale.
Le esperienze formative maturate mi hanno permesso di acquisire notevoli competenze nello svolgimento delle attività necessarie allo sviluppo delle attività di ricerca delle imprese clienti tramite la valutazione delle potenzialità di crescita dell’impresa, il carattere innovativo del nuovo prodotto/servizio proposto, l’elaborazione di piani strategici, la progettazione e il coordinamento degli strumenti di sostegno al finanziamento delle attività d’impresa (MA5).</v>
      </c>
      <c r="GX2" s="24" t="str">
        <f>ads2_motivazioni_ep</f>
        <v xml:space="preserve">Ho assistito centinaia di aziende in progetti di sviluppo tecnologico specializzandomi in attività legate alla ricerca industriale ed all’innovazione di business. I progetti di innovazione realizzati in qualità di responsabile R&amp;D di R.Q. Research Qualification Srl (EP1) sono stati focalizzati su tematiche trasversali legate alle tecnologie per le produzioni manifatturiere avanzate. Le altre esperienze professionali sono state incentrate sul ruolo di responsabile e direttore della progettazione e gestione di progetti di R&amp;D e di trasferimento tecnologico (EP2, EP3, EP4). Ho coordinato progetti relativi a nuovi processi innovativi di produzione in diversi settori tecnologici (MA1) e relativi a sistemi di produzione che garantiscano una maggiore efficienza nell’uso delle risorse (MA2) in ottica anche della garanzia della sostenibilità ambientale (MA5).
Alcuni progetti gestiti:
• “Miglioramento dell’offerta di ricerca, innovazione e trasferimento tecnologico” Regione FVG
• SSOD2 - Dispositivo di rilevazione di oggetti semisommersi;
• UBE - Underwater Blue Efficiency 
• CruiseCon.net - Infrastruttura di comunicazione e controllo che integri trasmissione Ottica e PowerLine.
• Auditor tecnologico per il VII programma quadro della Commissione Europea 
• Esperto valutatore dei progetti SME Instrument di Horizon 2020.
• Perito per la valutazione dell'interconnessione dei sistemi produttivi e logistici;
• Consulente per le soluzioni tecniche idonee per l'adeguamento delle imprese agli standard Industry 4,0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252</vt:i4>
      </vt:variant>
    </vt:vector>
  </HeadingPairs>
  <TitlesOfParts>
    <vt:vector size="259"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ep2_ambito</vt:lpstr>
      <vt:lpstr>ep2_attivita</vt:lpstr>
      <vt:lpstr>ep2_comune</vt:lpstr>
      <vt:lpstr>ep2_denominazione</vt:lpstr>
      <vt:lpstr>ep2_dimensione</vt:lpstr>
      <vt:lpstr>ep2_fine</vt:lpstr>
      <vt:lpstr>ep2_inizio</vt:lpstr>
      <vt:lpstr>ep2_provincia</vt:lpstr>
      <vt:lpstr>ep2_resp</vt:lpstr>
      <vt:lpstr>ep2_rife</vt:lpstr>
      <vt:lpstr>ep2_settore</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cp:lastModifiedBy>Angela Punzi Regina</cp:lastModifiedBy>
  <cp:lastPrinted>2015-03-19T11:18:15Z</cp:lastPrinted>
  <dcterms:created xsi:type="dcterms:W3CDTF">2015-03-10T11:30:22Z</dcterms:created>
  <dcterms:modified xsi:type="dcterms:W3CDTF">2020-04-29T16:05:05Z</dcterms:modified>
  <cp:contentStatus>Finale</cp:contentStatus>
</cp:coreProperties>
</file>